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258eba29fbd6a9/Kurser/1TE743 Industriell ekonomi/Beräkningsmodeller/"/>
    </mc:Choice>
  </mc:AlternateContent>
  <xr:revisionPtr revIDLastSave="88" documentId="8_{8692D249-71DF-4A97-AB1D-7386B02FC12D}" xr6:coauthVersionLast="38" xr6:coauthVersionMax="38" xr10:uidLastSave="{0DB99EF2-F6CD-4B7F-BA4C-11E327A4DD96}"/>
  <bookViews>
    <workbookView xWindow="0" yWindow="0" windowWidth="22968" windowHeight="8760" xr2:uid="{BF1FC4AD-5170-4BF0-A6FA-15105BD63825}"/>
  </bookViews>
  <sheets>
    <sheet name="Investeringskalkylering" sheetId="2" r:id="rId1"/>
    <sheet name="Tabell nuvärde &amp; slutvärde" sheetId="4" r:id="rId2"/>
    <sheet name="Tabell nuvärdesumma &amp; annuitet" sheetId="5" r:id="rId3"/>
    <sheet name="Kapitalbehov" sheetId="1" r:id="rId4"/>
    <sheet name="Mått" sheetId="3" r:id="rId5"/>
  </sheets>
  <definedNames>
    <definedName name="i" localSheetId="0">Investeringskalkylering!$B$1</definedName>
    <definedName name="i">#REF!</definedName>
    <definedName name="ii">Investeringskalkylering!$B$17</definedName>
    <definedName name="iii">#REF!</definedName>
    <definedName name="Oms" localSheetId="0">#REF!</definedName>
    <definedName name="Oms">Kapitalbehov!$B$8</definedName>
    <definedName name="_xlnm.Print_Area" localSheetId="4">Mått!$A$1:$I$27</definedName>
    <definedName name="_xlnm.Print_Area" localSheetId="1">'Tabell nuvärde &amp; slutvärde'!$A$1:$V$18</definedName>
    <definedName name="_xlnm.Print_Area" localSheetId="2">'Tabell nuvärdesumma &amp; annuitet'!$A$1:$V$18</definedName>
    <definedName name="y" localSheetId="0">Investeringskalkylering!$D$2:$W$2</definedName>
    <definedName name="year">#REF!</definedName>
    <definedName name="years" localSheetId="0">Investeringskalkylering!$B$2</definedName>
    <definedName name="years">#REF!</definedName>
    <definedName name="years2">Investeringskalkylering!$B$18</definedName>
    <definedName name="år">Investeringskalkylering!$B$2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5" l="1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B4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B5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B6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B1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H3" i="3"/>
  <c r="H4" i="3"/>
  <c r="F5" i="3"/>
  <c r="G5" i="3"/>
  <c r="H5" i="3"/>
  <c r="B15" i="3"/>
  <c r="B16" i="3"/>
  <c r="B17" i="3"/>
  <c r="B19" i="3"/>
  <c r="B20" i="3"/>
  <c r="B21" i="3"/>
  <c r="B22" i="3"/>
  <c r="B24" i="3"/>
  <c r="B25" i="3"/>
  <c r="B26" i="3"/>
  <c r="B27" i="3"/>
  <c r="C10" i="2"/>
  <c r="D10" i="2"/>
  <c r="E10" i="2"/>
  <c r="F10" i="2"/>
  <c r="F12" i="2" s="1"/>
  <c r="G10" i="2"/>
  <c r="H10" i="2"/>
  <c r="H12" i="2" s="1"/>
  <c r="I10" i="2"/>
  <c r="I12" i="2" s="1"/>
  <c r="J10" i="2"/>
  <c r="J12" i="2" s="1"/>
  <c r="K10" i="2"/>
  <c r="K12" i="2" s="1"/>
  <c r="L10" i="2"/>
  <c r="M10" i="2"/>
  <c r="N10" i="2"/>
  <c r="N12" i="2" s="1"/>
  <c r="O10" i="2"/>
  <c r="P10" i="2"/>
  <c r="Q10" i="2"/>
  <c r="Q12" i="2" s="1"/>
  <c r="R10" i="2"/>
  <c r="R12" i="2" s="1"/>
  <c r="S10" i="2"/>
  <c r="T10" i="2"/>
  <c r="U10" i="2"/>
  <c r="V10" i="2"/>
  <c r="V12" i="2" s="1"/>
  <c r="W10" i="2"/>
  <c r="C12" i="2"/>
  <c r="C13" i="2" s="1"/>
  <c r="D12" i="2"/>
  <c r="E12" i="2"/>
  <c r="L12" i="2"/>
  <c r="M12" i="2"/>
  <c r="P12" i="2"/>
  <c r="S12" i="2"/>
  <c r="T12" i="2"/>
  <c r="U12" i="2"/>
  <c r="C14" i="2"/>
  <c r="Y14" i="2" s="1"/>
  <c r="C15" i="2"/>
  <c r="C26" i="2"/>
  <c r="C28" i="2" s="1"/>
  <c r="D26" i="2"/>
  <c r="D28" i="2" s="1"/>
  <c r="E26" i="2"/>
  <c r="E28" i="2" s="1"/>
  <c r="F26" i="2"/>
  <c r="F28" i="2" s="1"/>
  <c r="G26" i="2"/>
  <c r="G28" i="2" s="1"/>
  <c r="H26" i="2"/>
  <c r="I26" i="2"/>
  <c r="J26" i="2"/>
  <c r="K26" i="2"/>
  <c r="K28" i="2" s="1"/>
  <c r="L26" i="2"/>
  <c r="L28" i="2" s="1"/>
  <c r="M26" i="2"/>
  <c r="M28" i="2" s="1"/>
  <c r="N26" i="2"/>
  <c r="O26" i="2"/>
  <c r="O28" i="2" s="1"/>
  <c r="P26" i="2"/>
  <c r="Q26" i="2"/>
  <c r="R26" i="2"/>
  <c r="S26" i="2"/>
  <c r="S28" i="2" s="1"/>
  <c r="T26" i="2"/>
  <c r="T28" i="2" s="1"/>
  <c r="U26" i="2"/>
  <c r="U28" i="2" s="1"/>
  <c r="V26" i="2"/>
  <c r="V28" i="2" s="1"/>
  <c r="W26" i="2"/>
  <c r="W28" i="2" s="1"/>
  <c r="J28" i="2"/>
  <c r="N28" i="2"/>
  <c r="R28" i="2"/>
  <c r="C30" i="2"/>
  <c r="Y30" i="2" s="1"/>
  <c r="C31" i="2"/>
  <c r="I3" i="1"/>
  <c r="F4" i="1"/>
  <c r="F7" i="1" s="1"/>
  <c r="G4" i="1"/>
  <c r="H4" i="1"/>
  <c r="I4" i="1"/>
  <c r="F6" i="1"/>
  <c r="I6" i="1" s="1"/>
  <c r="I9" i="1" s="1"/>
  <c r="G6" i="1"/>
  <c r="G9" i="1" s="1"/>
  <c r="H6" i="1"/>
  <c r="H9" i="1" s="1"/>
  <c r="D7" i="1"/>
  <c r="E7" i="1"/>
  <c r="G7" i="1"/>
  <c r="H7" i="1"/>
  <c r="F9" i="1"/>
  <c r="D10" i="1"/>
  <c r="D12" i="1" s="1"/>
  <c r="E10" i="1"/>
  <c r="E12" i="1" s="1"/>
  <c r="G10" i="1"/>
  <c r="H10" i="1"/>
  <c r="I16" i="1"/>
  <c r="G12" i="1" l="1"/>
  <c r="D13" i="2"/>
  <c r="H12" i="1"/>
  <c r="E13" i="2"/>
  <c r="F13" i="2" s="1"/>
  <c r="C27" i="2"/>
  <c r="Y4" i="2"/>
  <c r="C29" i="2"/>
  <c r="D29" i="2" s="1"/>
  <c r="E29" i="2" s="1"/>
  <c r="F29" i="2" s="1"/>
  <c r="G29" i="2" s="1"/>
  <c r="I28" i="2"/>
  <c r="P28" i="2"/>
  <c r="H28" i="2"/>
  <c r="W12" i="2"/>
  <c r="O12" i="2"/>
  <c r="G12" i="2"/>
  <c r="Q28" i="2"/>
  <c r="D27" i="2"/>
  <c r="E27" i="2" s="1"/>
  <c r="F27" i="2" s="1"/>
  <c r="G27" i="2" s="1"/>
  <c r="H27" i="2" s="1"/>
  <c r="I27" i="2" s="1"/>
  <c r="J27" i="2" s="1"/>
  <c r="K27" i="2" s="1"/>
  <c r="L27" i="2" s="1"/>
  <c r="M27" i="2" s="1"/>
  <c r="N27" i="2" s="1"/>
  <c r="O27" i="2" s="1"/>
  <c r="P27" i="2" s="1"/>
  <c r="Q27" i="2" s="1"/>
  <c r="R27" i="2" s="1"/>
  <c r="S27" i="2" s="1"/>
  <c r="T27" i="2" s="1"/>
  <c r="U27" i="2" s="1"/>
  <c r="V27" i="2" s="1"/>
  <c r="W27" i="2" s="1"/>
  <c r="C11" i="2"/>
  <c r="Y20" i="2"/>
  <c r="F10" i="1"/>
  <c r="F12" i="1" s="1"/>
  <c r="I7" i="1"/>
  <c r="I10" i="1" s="1"/>
  <c r="I12" i="1" s="1"/>
  <c r="I15" i="1" s="1"/>
  <c r="I18" i="1" s="1"/>
  <c r="G13" i="2" l="1"/>
  <c r="H13" i="2" s="1"/>
  <c r="I13" i="2"/>
  <c r="J13" i="2" s="1"/>
  <c r="K13" i="2" s="1"/>
  <c r="L13" i="2" s="1"/>
  <c r="M13" i="2" s="1"/>
  <c r="N13" i="2" s="1"/>
  <c r="O13" i="2" s="1"/>
  <c r="P13" i="2" s="1"/>
  <c r="Q13" i="2" s="1"/>
  <c r="R13" i="2" s="1"/>
  <c r="S13" i="2" s="1"/>
  <c r="T13" i="2" s="1"/>
  <c r="U13" i="2" s="1"/>
  <c r="V13" i="2" s="1"/>
  <c r="W13" i="2" s="1"/>
  <c r="H29" i="2"/>
  <c r="Y1" i="2"/>
  <c r="Y26" i="2"/>
  <c r="D11" i="2"/>
  <c r="E11" i="2" s="1"/>
  <c r="F11" i="2" s="1"/>
  <c r="G11" i="2" s="1"/>
  <c r="H11" i="2" s="1"/>
  <c r="I11" i="2" s="1"/>
  <c r="J11" i="2" s="1"/>
  <c r="K11" i="2" s="1"/>
  <c r="L11" i="2" s="1"/>
  <c r="M11" i="2" s="1"/>
  <c r="N11" i="2" s="1"/>
  <c r="O11" i="2" s="1"/>
  <c r="P11" i="2" s="1"/>
  <c r="Q11" i="2" s="1"/>
  <c r="R11" i="2" s="1"/>
  <c r="S11" i="2" s="1"/>
  <c r="T11" i="2" s="1"/>
  <c r="U11" i="2" s="1"/>
  <c r="V11" i="2" s="1"/>
  <c r="W11" i="2" s="1"/>
  <c r="Y17" i="2"/>
  <c r="Y18" i="2" l="1"/>
  <c r="Y24" i="2" s="1"/>
  <c r="Y19" i="2"/>
  <c r="Y22" i="2"/>
  <c r="Y10" i="2"/>
  <c r="I29" i="2"/>
  <c r="J29" i="2" s="1"/>
  <c r="K29" i="2" s="1"/>
  <c r="L29" i="2" s="1"/>
  <c r="M29" i="2" s="1"/>
  <c r="N29" i="2" s="1"/>
  <c r="O29" i="2" s="1"/>
  <c r="P29" i="2" s="1"/>
  <c r="Q29" i="2" s="1"/>
  <c r="R29" i="2" s="1"/>
  <c r="S29" i="2" s="1"/>
  <c r="T29" i="2" s="1"/>
  <c r="U29" i="2" s="1"/>
  <c r="V29" i="2" s="1"/>
  <c r="W29" i="2" s="1"/>
  <c r="Y2" i="2"/>
  <c r="Y8" i="2" s="1"/>
  <c r="Y3" i="2"/>
  <c r="Y6" i="2"/>
  <c r="Y12" i="2"/>
  <c r="Y28" i="2" l="1"/>
</calcChain>
</file>

<file path=xl/sharedStrings.xml><?xml version="1.0" encoding="utf-8"?>
<sst xmlns="http://schemas.openxmlformats.org/spreadsheetml/2006/main" count="145" uniqueCount="103">
  <si>
    <t xml:space="preserve"> = Totalt kapitalbehov:</t>
  </si>
  <si>
    <t>Behov av säkerhetskapital</t>
  </si>
  <si>
    <t>Ger behov av anläggningskapital:</t>
  </si>
  <si>
    <t>minus lån od</t>
  </si>
  <si>
    <t>Behov av anläggningskapital, investeringar:</t>
  </si>
  <si>
    <t>Behov av rörelsekapital enligt ovan:</t>
  </si>
  <si>
    <t>tidsmetoden</t>
  </si>
  <si>
    <t>balansräkningsmetoden:</t>
  </si>
  <si>
    <t>(leverantörskrediten minskar)</t>
  </si>
  <si>
    <t>Material</t>
  </si>
  <si>
    <t>(produktion dividerat med 2)</t>
  </si>
  <si>
    <t>Arbete</t>
  </si>
  <si>
    <t>per dag</t>
  </si>
  <si>
    <t>För alla producerade:</t>
  </si>
  <si>
    <t xml:space="preserve">per st </t>
  </si>
  <si>
    <t>I €, SEK ed per styck:</t>
  </si>
  <si>
    <t>I dagar;</t>
  </si>
  <si>
    <t>Totalt</t>
  </si>
  <si>
    <t>Kundkredit</t>
  </si>
  <si>
    <t>Färdiglager</t>
  </si>
  <si>
    <t>Produktion</t>
  </si>
  <si>
    <t>Leverantörs-      kredit</t>
  </si>
  <si>
    <t>Råvarulager</t>
  </si>
  <si>
    <t>(⌀ kassaflöde/⌀ investering)</t>
  </si>
  <si>
    <t>((Grundinvestering + restvärde)/2)</t>
  </si>
  <si>
    <r>
      <rPr>
        <sz val="11"/>
        <color indexed="8"/>
        <rFont val="Symbol"/>
        <family val="1"/>
      </rPr>
      <t>Æ</t>
    </r>
    <r>
      <rPr>
        <sz val="11"/>
        <color theme="1"/>
        <rFont val="Calibri"/>
        <family val="2"/>
        <scheme val="minor"/>
      </rPr>
      <t xml:space="preserve"> genomsnittlig invest</t>
    </r>
  </si>
  <si>
    <t>Investeringens räntabilitet:</t>
  </si>
  <si>
    <t>((summa inbetalningar + summa utbetalningar)/ekonomisk livslängd)</t>
  </si>
  <si>
    <r>
      <rPr>
        <sz val="11"/>
        <color indexed="8"/>
        <rFont val="Symbol"/>
        <family val="1"/>
      </rPr>
      <t>Æ</t>
    </r>
    <r>
      <rPr>
        <sz val="11"/>
        <color theme="1"/>
        <rFont val="Calibri"/>
        <family val="2"/>
        <scheme val="minor"/>
      </rPr>
      <t xml:space="preserve"> kassaflöde per år</t>
    </r>
  </si>
  <si>
    <t>(där summa nuvärde = 0)</t>
  </si>
  <si>
    <t>Ackumulerat</t>
  </si>
  <si>
    <t>Återbetalningstid med ränta:</t>
  </si>
  <si>
    <t>Nuvärde per år</t>
  </si>
  <si>
    <t>(där summan = 0)</t>
  </si>
  <si>
    <t>Återbetalningstid:</t>
  </si>
  <si>
    <t>Summa flöde per år</t>
  </si>
  <si>
    <t>(Annuitet/Grundinvestering)</t>
  </si>
  <si>
    <t>Restvärde, R</t>
  </si>
  <si>
    <t>Annuitetskvot:</t>
  </si>
  <si>
    <t>Kassaflöde 5</t>
  </si>
  <si>
    <t>(Nuvärde/Grundinvestering)</t>
  </si>
  <si>
    <t>Kassaflöde 4</t>
  </si>
  <si>
    <t>Nuvärdekvot:</t>
  </si>
  <si>
    <t>Kassaflöde 3</t>
  </si>
  <si>
    <t>(Nuvärde = 0)</t>
  </si>
  <si>
    <t>Kassaflöde 2</t>
  </si>
  <si>
    <t>Internränta</t>
  </si>
  <si>
    <t>Kassaflöde 1</t>
  </si>
  <si>
    <t>Slutvärde</t>
  </si>
  <si>
    <t>Grundinvestering, G</t>
  </si>
  <si>
    <t>Annuitet</t>
  </si>
  <si>
    <t>Livslängd, n</t>
  </si>
  <si>
    <t>Nuvärde:</t>
  </si>
  <si>
    <t>År</t>
  </si>
  <si>
    <t>Ränta, r</t>
  </si>
  <si>
    <t>MSEK total</t>
  </si>
  <si>
    <t>SEK</t>
  </si>
  <si>
    <t>#</t>
  </si>
  <si>
    <t>(70)</t>
  </si>
  <si>
    <t>(69)</t>
  </si>
  <si>
    <t>MSEK</t>
  </si>
  <si>
    <t>n</t>
  </si>
  <si>
    <t xml:space="preserve">Faktorer för nuvärdesumma (1-(1+r)n)/r  och för annuitet om inverterat r/(1-(1+r)-n) </t>
  </si>
  <si>
    <r>
      <t>Faktorer för nuvärde 1/((1+r)</t>
    </r>
    <r>
      <rPr>
        <vertAlign val="superscript"/>
        <sz val="16"/>
        <color indexed="8"/>
        <rFont val="Arial"/>
        <family val="2"/>
      </rPr>
      <t>n</t>
    </r>
    <r>
      <rPr>
        <sz val="16"/>
        <color indexed="8"/>
        <rFont val="Arial"/>
        <family val="2"/>
      </rPr>
      <t>) och för slutvärde om inverterat (1+r)</t>
    </r>
    <r>
      <rPr>
        <vertAlign val="superscript"/>
        <sz val="16"/>
        <color indexed="8"/>
        <rFont val="Arial"/>
        <family val="2"/>
      </rPr>
      <t>n</t>
    </r>
  </si>
  <si>
    <t>RR</t>
  </si>
  <si>
    <t>Balansräkning</t>
  </si>
  <si>
    <t>Omsättning (Intäkter)</t>
  </si>
  <si>
    <t>Finansiella kostnader</t>
  </si>
  <si>
    <t>Resultat före skatt</t>
  </si>
  <si>
    <t>Årets resultat</t>
  </si>
  <si>
    <t>Lager</t>
  </si>
  <si>
    <t>Omsättningstillgångar</t>
  </si>
  <si>
    <t>Eget kapital</t>
  </si>
  <si>
    <t>Totalt kapital</t>
  </si>
  <si>
    <t>Soliditet</t>
  </si>
  <si>
    <t>Balanslikviditet</t>
  </si>
  <si>
    <t>Vinstmarginal</t>
  </si>
  <si>
    <t>Kapitalomsättningshastighet</t>
  </si>
  <si>
    <t>Resultat per aktie</t>
  </si>
  <si>
    <t>Eget kapital per aktie</t>
  </si>
  <si>
    <t>P/E (price/earnings)</t>
  </si>
  <si>
    <t>Direktavkastning</t>
  </si>
  <si>
    <t>Totalt för alla aktier</t>
  </si>
  <si>
    <t>Eget kapital/Totalt kapital</t>
  </si>
  <si>
    <t>(Omsättningstillgångar - Varulager)/Kortfristiga skulder</t>
  </si>
  <si>
    <t>Omsättningstillgångar/Kortfristiga skulder</t>
  </si>
  <si>
    <t>Resultat före skatt + finansiella kostnader/Genomsnittligt totalt kapital</t>
  </si>
  <si>
    <t>Årets resultat/Genomsnittligt eget kapital</t>
  </si>
  <si>
    <t>Resultat före skatt + finansiella kostnader/Omsättning</t>
  </si>
  <si>
    <t>Omsättning/Genomsnittligt totalt kapital</t>
  </si>
  <si>
    <t>Årets resultat/Antal aktier</t>
  </si>
  <si>
    <t>Eget kapital/Antal aktier</t>
  </si>
  <si>
    <t>Börskurs per aktie/EPS</t>
  </si>
  <si>
    <t>Utdelning per aktie/Börskurs per aktie</t>
  </si>
  <si>
    <t>Atlas Copco år: 2017</t>
  </si>
  <si>
    <t>Föreslagen utdelning:</t>
  </si>
  <si>
    <t>Kortfristiga skulder</t>
  </si>
  <si>
    <t>Kassalikviditet</t>
  </si>
  <si>
    <r>
      <t xml:space="preserve">(56) </t>
    </r>
    <r>
      <rPr>
        <sz val="11"/>
        <color rgb="FF000000"/>
        <rFont val="Calibri"/>
        <family val="2"/>
      </rPr>
      <t>A-aktier</t>
    </r>
  </si>
  <si>
    <r>
      <t xml:space="preserve">(56) </t>
    </r>
    <r>
      <rPr>
        <sz val="11"/>
        <color rgb="FF000000"/>
        <rFont val="Calibri"/>
        <family val="2"/>
      </rPr>
      <t>B-aktier</t>
    </r>
  </si>
  <si>
    <r>
      <t>Räntabilitet på totalt kapital, R</t>
    </r>
    <r>
      <rPr>
        <b/>
        <vertAlign val="subscript"/>
        <sz val="11"/>
        <color indexed="8"/>
        <rFont val="Calibri"/>
        <family val="2"/>
      </rPr>
      <t>T</t>
    </r>
  </si>
  <si>
    <r>
      <t>Räntabilitet på eget kapital, R</t>
    </r>
    <r>
      <rPr>
        <b/>
        <vertAlign val="subscript"/>
        <sz val="11"/>
        <color indexed="8"/>
        <rFont val="Calibri"/>
        <family val="2"/>
      </rPr>
      <t>E</t>
    </r>
  </si>
  <si>
    <t>Fyll i de blå fälten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</si>
</sst>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Symbol"/>
      <family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i/>
      <sz val="16"/>
      <color indexed="8"/>
      <name val="Times New Roman"/>
      <family val="1"/>
    </font>
    <font>
      <i/>
      <sz val="16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Times New Roman"/>
      <family val="1"/>
    </font>
    <font>
      <vertAlign val="superscript"/>
      <sz val="16"/>
      <color indexed="8"/>
      <name val="Arial"/>
      <family val="2"/>
    </font>
    <font>
      <b/>
      <sz val="16"/>
      <color indexed="8"/>
      <name val="Calibri"/>
      <family val="2"/>
    </font>
    <font>
      <u/>
      <sz val="11"/>
      <color indexed="8"/>
      <name val="Calibri"/>
      <family val="2"/>
    </font>
    <font>
      <sz val="11"/>
      <color rgb="FF000000"/>
      <name val="Calibri"/>
      <family val="2"/>
    </font>
    <font>
      <b/>
      <sz val="8"/>
      <color indexed="8"/>
      <name val="Calibri"/>
      <family val="2"/>
    </font>
    <font>
      <b/>
      <vertAlign val="subscript"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darkGrid"/>
    </fill>
    <fill>
      <patternFill patternType="solid">
        <fgColor indexed="9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Protection="0"/>
    <xf numFmtId="0" fontId="10" fillId="0" borderId="0" applyNumberFormat="0" applyFill="0" applyBorder="0" applyProtection="0"/>
  </cellStyleXfs>
  <cellXfs count="143">
    <xf numFmtId="0" fontId="0" fillId="0" borderId="0" xfId="0"/>
    <xf numFmtId="3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  <xf numFmtId="3" fontId="0" fillId="0" borderId="0" xfId="0" applyNumberFormat="1"/>
    <xf numFmtId="3" fontId="0" fillId="0" borderId="0" xfId="0" applyNumberFormat="1" applyBorder="1"/>
    <xf numFmtId="0" fontId="0" fillId="0" borderId="5" xfId="0" applyBorder="1"/>
    <xf numFmtId="3" fontId="0" fillId="0" borderId="8" xfId="0" applyNumberFormat="1" applyBorder="1"/>
    <xf numFmtId="3" fontId="0" fillId="0" borderId="9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7" xfId="0" applyBorder="1"/>
    <xf numFmtId="3" fontId="0" fillId="0" borderId="5" xfId="0" applyNumberFormat="1" applyBorder="1"/>
    <xf numFmtId="0" fontId="0" fillId="0" borderId="0" xfId="0" applyBorder="1"/>
    <xf numFmtId="0" fontId="1" fillId="0" borderId="9" xfId="0" applyFont="1" applyBorder="1"/>
    <xf numFmtId="3" fontId="0" fillId="0" borderId="6" xfId="0" applyNumberFormat="1" applyBorder="1"/>
    <xf numFmtId="3" fontId="0" fillId="0" borderId="7" xfId="0" applyNumberFormat="1" applyBorder="1"/>
    <xf numFmtId="0" fontId="0" fillId="0" borderId="6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5" xfId="0" applyFill="1" applyBorder="1" applyProtection="1">
      <protection locked="0"/>
    </xf>
    <xf numFmtId="49" fontId="0" fillId="0" borderId="5" xfId="0" applyNumberFormat="1" applyBorder="1" applyAlignment="1">
      <alignment wrapText="1"/>
    </xf>
    <xf numFmtId="49" fontId="0" fillId="0" borderId="8" xfId="0" applyNumberFormat="1" applyBorder="1" applyAlignment="1">
      <alignment wrapText="1"/>
    </xf>
    <xf numFmtId="49" fontId="0" fillId="0" borderId="9" xfId="0" applyNumberFormat="1" applyBorder="1" applyAlignment="1">
      <alignment wrapText="1"/>
    </xf>
    <xf numFmtId="0" fontId="0" fillId="0" borderId="7" xfId="0" applyFill="1" applyBorder="1"/>
    <xf numFmtId="9" fontId="0" fillId="0" borderId="11" xfId="0" applyNumberFormat="1" applyBorder="1"/>
    <xf numFmtId="2" fontId="0" fillId="0" borderId="12" xfId="0" applyNumberFormat="1" applyBorder="1"/>
    <xf numFmtId="3" fontId="0" fillId="2" borderId="0" xfId="0" applyNumberFormat="1" applyFill="1" applyBorder="1"/>
    <xf numFmtId="10" fontId="0" fillId="0" borderId="12" xfId="0" applyNumberFormat="1" applyBorder="1"/>
    <xf numFmtId="3" fontId="0" fillId="0" borderId="1" xfId="0" applyNumberFormat="1" applyBorder="1"/>
    <xf numFmtId="0" fontId="0" fillId="0" borderId="3" xfId="0" applyBorder="1"/>
    <xf numFmtId="0" fontId="0" fillId="2" borderId="0" xfId="0" applyFill="1" applyBorder="1"/>
    <xf numFmtId="9" fontId="0" fillId="2" borderId="8" xfId="0" applyNumberFormat="1" applyFill="1" applyBorder="1"/>
    <xf numFmtId="0" fontId="0" fillId="3" borderId="0" xfId="0" applyFill="1"/>
    <xf numFmtId="0" fontId="7" fillId="0" borderId="0" xfId="1" applyFont="1" applyBorder="1" applyAlignment="1"/>
    <xf numFmtId="0" fontId="8" fillId="0" borderId="0" xfId="1" applyFont="1" applyBorder="1" applyAlignment="1"/>
    <xf numFmtId="0" fontId="8" fillId="0" borderId="0" xfId="1" applyFont="1" applyBorder="1" applyAlignment="1">
      <alignment horizontal="right"/>
    </xf>
    <xf numFmtId="3" fontId="7" fillId="2" borderId="0" xfId="1" applyNumberFormat="1" applyFont="1" applyFill="1" applyBorder="1" applyAlignment="1"/>
    <xf numFmtId="49" fontId="9" fillId="0" borderId="0" xfId="1" applyNumberFormat="1" applyFont="1" applyBorder="1" applyAlignment="1"/>
    <xf numFmtId="0" fontId="10" fillId="0" borderId="0" xfId="2" applyFont="1" applyAlignment="1"/>
    <xf numFmtId="0" fontId="10" fillId="0" borderId="0" xfId="2" applyNumberFormat="1" applyFont="1" applyAlignment="1"/>
    <xf numFmtId="0" fontId="11" fillId="0" borderId="0" xfId="2" applyFont="1" applyAlignment="1"/>
    <xf numFmtId="0" fontId="11" fillId="0" borderId="0" xfId="2" applyNumberFormat="1" applyFont="1" applyAlignment="1"/>
    <xf numFmtId="165" fontId="12" fillId="4" borderId="14" xfId="2" applyNumberFormat="1" applyFont="1" applyFill="1" applyBorder="1" applyAlignment="1"/>
    <xf numFmtId="165" fontId="12" fillId="4" borderId="15" xfId="2" applyNumberFormat="1" applyFont="1" applyFill="1" applyBorder="1" applyAlignment="1"/>
    <xf numFmtId="165" fontId="12" fillId="4" borderId="16" xfId="2" applyNumberFormat="1" applyFont="1" applyFill="1" applyBorder="1" applyAlignment="1"/>
    <xf numFmtId="165" fontId="12" fillId="4" borderId="17" xfId="2" applyNumberFormat="1" applyFont="1" applyFill="1" applyBorder="1" applyAlignment="1"/>
    <xf numFmtId="165" fontId="12" fillId="4" borderId="18" xfId="2" applyNumberFormat="1" applyFont="1" applyFill="1" applyBorder="1" applyAlignment="1"/>
    <xf numFmtId="2" fontId="12" fillId="4" borderId="18" xfId="2" applyNumberFormat="1" applyFont="1" applyFill="1" applyBorder="1" applyAlignment="1"/>
    <xf numFmtId="0" fontId="13" fillId="4" borderId="19" xfId="2" applyNumberFormat="1" applyFont="1" applyFill="1" applyBorder="1" applyAlignment="1"/>
    <xf numFmtId="165" fontId="12" fillId="4" borderId="20" xfId="2" applyNumberFormat="1" applyFont="1" applyFill="1" applyBorder="1" applyAlignment="1"/>
    <xf numFmtId="165" fontId="12" fillId="4" borderId="21" xfId="2" applyNumberFormat="1" applyFont="1" applyFill="1" applyBorder="1" applyAlignment="1"/>
    <xf numFmtId="165" fontId="12" fillId="4" borderId="22" xfId="2" applyNumberFormat="1" applyFont="1" applyFill="1" applyBorder="1" applyAlignment="1"/>
    <xf numFmtId="165" fontId="12" fillId="4" borderId="0" xfId="2" applyNumberFormat="1" applyFont="1" applyFill="1" applyBorder="1" applyAlignment="1"/>
    <xf numFmtId="165" fontId="12" fillId="4" borderId="23" xfId="2" applyNumberFormat="1" applyFont="1" applyFill="1" applyBorder="1" applyAlignment="1"/>
    <xf numFmtId="2" fontId="12" fillId="4" borderId="23" xfId="2" applyNumberFormat="1" applyFont="1" applyFill="1" applyBorder="1" applyAlignment="1"/>
    <xf numFmtId="0" fontId="13" fillId="4" borderId="24" xfId="2" applyNumberFormat="1" applyFont="1" applyFill="1" applyBorder="1" applyAlignment="1"/>
    <xf numFmtId="165" fontId="12" fillId="4" borderId="25" xfId="2" applyNumberFormat="1" applyFont="1" applyFill="1" applyBorder="1" applyAlignment="1"/>
    <xf numFmtId="165" fontId="12" fillId="4" borderId="26" xfId="2" applyNumberFormat="1" applyFont="1" applyFill="1" applyBorder="1" applyAlignment="1"/>
    <xf numFmtId="165" fontId="12" fillId="4" borderId="27" xfId="2" applyNumberFormat="1" applyFont="1" applyFill="1" applyBorder="1" applyAlignment="1"/>
    <xf numFmtId="165" fontId="12" fillId="4" borderId="28" xfId="2" applyNumberFormat="1" applyFont="1" applyFill="1" applyBorder="1" applyAlignment="1"/>
    <xf numFmtId="165" fontId="12" fillId="4" borderId="29" xfId="2" applyNumberFormat="1" applyFont="1" applyFill="1" applyBorder="1" applyAlignment="1"/>
    <xf numFmtId="2" fontId="12" fillId="4" borderId="29" xfId="2" applyNumberFormat="1" applyFont="1" applyFill="1" applyBorder="1" applyAlignment="1"/>
    <xf numFmtId="0" fontId="13" fillId="4" borderId="30" xfId="2" applyNumberFormat="1" applyFont="1" applyFill="1" applyBorder="1" applyAlignment="1"/>
    <xf numFmtId="165" fontId="12" fillId="4" borderId="31" xfId="2" applyNumberFormat="1" applyFont="1" applyFill="1" applyBorder="1" applyAlignment="1"/>
    <xf numFmtId="165" fontId="12" fillId="4" borderId="32" xfId="2" applyNumberFormat="1" applyFont="1" applyFill="1" applyBorder="1" applyAlignment="1"/>
    <xf numFmtId="165" fontId="12" fillId="4" borderId="33" xfId="2" applyNumberFormat="1" applyFont="1" applyFill="1" applyBorder="1" applyAlignment="1"/>
    <xf numFmtId="165" fontId="12" fillId="4" borderId="13" xfId="2" applyNumberFormat="1" applyFont="1" applyFill="1" applyBorder="1" applyAlignment="1"/>
    <xf numFmtId="165" fontId="12" fillId="4" borderId="34" xfId="2" applyNumberFormat="1" applyFont="1" applyFill="1" applyBorder="1" applyAlignment="1"/>
    <xf numFmtId="2" fontId="12" fillId="4" borderId="34" xfId="2" applyNumberFormat="1" applyFont="1" applyFill="1" applyBorder="1" applyAlignment="1"/>
    <xf numFmtId="0" fontId="13" fillId="4" borderId="35" xfId="2" applyNumberFormat="1" applyFont="1" applyFill="1" applyBorder="1" applyAlignment="1"/>
    <xf numFmtId="9" fontId="13" fillId="4" borderId="36" xfId="2" applyNumberFormat="1" applyFont="1" applyFill="1" applyBorder="1" applyAlignment="1"/>
    <xf numFmtId="9" fontId="13" fillId="4" borderId="37" xfId="2" applyNumberFormat="1" applyFont="1" applyFill="1" applyBorder="1" applyAlignment="1"/>
    <xf numFmtId="9" fontId="13" fillId="4" borderId="38" xfId="2" applyNumberFormat="1" applyFont="1" applyFill="1" applyBorder="1" applyAlignment="1"/>
    <xf numFmtId="9" fontId="13" fillId="4" borderId="39" xfId="2" applyNumberFormat="1" applyFont="1" applyFill="1" applyBorder="1" applyAlignment="1"/>
    <xf numFmtId="9" fontId="13" fillId="4" borderId="40" xfId="2" applyNumberFormat="1" applyFont="1" applyFill="1" applyBorder="1" applyAlignment="1"/>
    <xf numFmtId="49" fontId="13" fillId="4" borderId="41" xfId="2" applyNumberFormat="1" applyFont="1" applyFill="1" applyBorder="1" applyAlignment="1">
      <alignment horizontal="center"/>
    </xf>
    <xf numFmtId="0" fontId="10" fillId="4" borderId="42" xfId="2" applyFont="1" applyFill="1" applyBorder="1" applyAlignment="1"/>
    <xf numFmtId="0" fontId="10" fillId="4" borderId="0" xfId="2" applyFont="1" applyFill="1" applyBorder="1" applyAlignment="1"/>
    <xf numFmtId="0" fontId="14" fillId="4" borderId="0" xfId="2" applyFont="1" applyFill="1" applyBorder="1" applyAlignment="1"/>
    <xf numFmtId="49" fontId="15" fillId="4" borderId="43" xfId="2" applyNumberFormat="1" applyFont="1" applyFill="1" applyBorder="1" applyAlignment="1"/>
    <xf numFmtId="0" fontId="12" fillId="4" borderId="18" xfId="2" applyNumberFormat="1" applyFont="1" applyFill="1" applyBorder="1" applyAlignment="1"/>
    <xf numFmtId="0" fontId="12" fillId="4" borderId="23" xfId="2" applyNumberFormat="1" applyFont="1" applyFill="1" applyBorder="1" applyAlignment="1"/>
    <xf numFmtId="0" fontId="12" fillId="4" borderId="29" xfId="2" applyNumberFormat="1" applyFont="1" applyFill="1" applyBorder="1" applyAlignment="1"/>
    <xf numFmtId="0" fontId="12" fillId="4" borderId="34" xfId="2" applyNumberFormat="1" applyFont="1" applyFill="1" applyBorder="1" applyAlignment="1"/>
    <xf numFmtId="9" fontId="13" fillId="4" borderId="44" xfId="2" applyNumberFormat="1" applyFont="1" applyFill="1" applyBorder="1" applyAlignment="1"/>
    <xf numFmtId="9" fontId="13" fillId="4" borderId="45" xfId="2" applyNumberFormat="1" applyFont="1" applyFill="1" applyBorder="1" applyAlignment="1"/>
    <xf numFmtId="9" fontId="13" fillId="4" borderId="46" xfId="2" applyNumberFormat="1" applyFont="1" applyFill="1" applyBorder="1" applyAlignment="1"/>
    <xf numFmtId="9" fontId="13" fillId="4" borderId="47" xfId="2" applyNumberFormat="1" applyFont="1" applyFill="1" applyBorder="1" applyAlignment="1"/>
    <xf numFmtId="9" fontId="13" fillId="4" borderId="48" xfId="2" applyNumberFormat="1" applyFont="1" applyFill="1" applyBorder="1" applyAlignment="1"/>
    <xf numFmtId="49" fontId="13" fillId="4" borderId="49" xfId="2" applyNumberFormat="1" applyFont="1" applyFill="1" applyBorder="1" applyAlignment="1">
      <alignment horizontal="center"/>
    </xf>
    <xf numFmtId="0" fontId="16" fillId="0" borderId="0" xfId="2" applyFont="1" applyAlignment="1"/>
    <xf numFmtId="0" fontId="16" fillId="0" borderId="0" xfId="2" applyNumberFormat="1" applyFont="1" applyAlignment="1"/>
    <xf numFmtId="0" fontId="16" fillId="4" borderId="50" xfId="2" applyFont="1" applyFill="1" applyBorder="1" applyAlignment="1"/>
    <xf numFmtId="0" fontId="16" fillId="4" borderId="17" xfId="2" applyFont="1" applyFill="1" applyBorder="1" applyAlignment="1"/>
    <xf numFmtId="0" fontId="17" fillId="4" borderId="51" xfId="2" applyFont="1" applyFill="1" applyBorder="1" applyAlignment="1"/>
    <xf numFmtId="0" fontId="19" fillId="0" borderId="0" xfId="2" applyFont="1" applyAlignment="1"/>
    <xf numFmtId="0" fontId="19" fillId="0" borderId="0" xfId="2" applyNumberFormat="1" applyFont="1" applyAlignment="1"/>
    <xf numFmtId="49" fontId="18" fillId="4" borderId="43" xfId="2" applyNumberFormat="1" applyFont="1" applyFill="1" applyBorder="1" applyAlignment="1"/>
    <xf numFmtId="0" fontId="19" fillId="4" borderId="0" xfId="2" applyFont="1" applyFill="1" applyBorder="1" applyAlignment="1"/>
    <xf numFmtId="0" fontId="18" fillId="4" borderId="0" xfId="2" applyFont="1" applyFill="1" applyBorder="1" applyAlignment="1"/>
    <xf numFmtId="0" fontId="19" fillId="4" borderId="42" xfId="2" applyFont="1" applyFill="1" applyBorder="1" applyAlignment="1"/>
    <xf numFmtId="0" fontId="19" fillId="0" borderId="0" xfId="2" applyNumberFormat="1" applyFont="1" applyBorder="1" applyAlignment="1"/>
    <xf numFmtId="0" fontId="19" fillId="0" borderId="0" xfId="2" applyFont="1" applyBorder="1" applyAlignment="1"/>
    <xf numFmtId="0" fontId="18" fillId="4" borderId="43" xfId="2" applyFont="1" applyFill="1" applyBorder="1" applyAlignment="1"/>
    <xf numFmtId="49" fontId="24" fillId="0" borderId="0" xfId="1" applyNumberFormat="1" applyFont="1" applyBorder="1" applyAlignment="1"/>
    <xf numFmtId="49" fontId="7" fillId="2" borderId="0" xfId="1" applyNumberFormat="1" applyFont="1" applyFill="1" applyBorder="1" applyAlignment="1"/>
    <xf numFmtId="49" fontId="7" fillId="0" borderId="0" xfId="1" applyNumberFormat="1" applyFont="1" applyBorder="1" applyAlignment="1"/>
    <xf numFmtId="49" fontId="21" fillId="2" borderId="0" xfId="1" applyNumberFormat="1" applyFont="1" applyFill="1" applyBorder="1" applyAlignment="1">
      <alignment vertical="top"/>
    </xf>
    <xf numFmtId="49" fontId="21" fillId="0" borderId="0" xfId="1" applyNumberFormat="1" applyFont="1" applyFill="1" applyBorder="1" applyAlignment="1">
      <alignment vertical="top"/>
    </xf>
    <xf numFmtId="49" fontId="8" fillId="0" borderId="0" xfId="1" applyNumberFormat="1" applyFont="1" applyBorder="1" applyAlignment="1"/>
    <xf numFmtId="0" fontId="7" fillId="0" borderId="0" xfId="1" applyNumberFormat="1" applyFont="1" applyBorder="1" applyAlignment="1"/>
    <xf numFmtId="0" fontId="7" fillId="0" borderId="0" xfId="1" applyNumberFormat="1" applyFont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4" fontId="7" fillId="2" borderId="0" xfId="1" applyNumberFormat="1" applyFont="1" applyFill="1" applyBorder="1" applyAlignment="1"/>
    <xf numFmtId="3" fontId="7" fillId="0" borderId="0" xfId="1" applyNumberFormat="1" applyFont="1" applyBorder="1" applyAlignment="1"/>
    <xf numFmtId="3" fontId="8" fillId="0" borderId="0" xfId="1" applyNumberFormat="1" applyFont="1" applyBorder="1" applyAlignment="1"/>
    <xf numFmtId="2" fontId="7" fillId="0" borderId="0" xfId="1" applyNumberFormat="1" applyFont="1" applyBorder="1" applyAlignment="1"/>
    <xf numFmtId="49" fontId="23" fillId="0" borderId="0" xfId="1" applyNumberFormat="1" applyFont="1" applyBorder="1" applyAlignment="1"/>
    <xf numFmtId="49" fontId="7" fillId="0" borderId="0" xfId="1" applyNumberFormat="1" applyFont="1" applyBorder="1" applyAlignment="1">
      <alignment horizontal="left"/>
    </xf>
    <xf numFmtId="49" fontId="8" fillId="0" borderId="0" xfId="1" applyNumberFormat="1" applyFont="1" applyBorder="1" applyAlignment="1">
      <alignment horizontal="right"/>
    </xf>
    <xf numFmtId="2" fontId="7" fillId="2" borderId="0" xfId="1" applyNumberFormat="1" applyFont="1" applyFill="1" applyBorder="1" applyAlignment="1">
      <alignment horizontal="right"/>
    </xf>
    <xf numFmtId="164" fontId="7" fillId="0" borderId="0" xfId="1" applyNumberFormat="1" applyFont="1" applyBorder="1" applyAlignment="1"/>
    <xf numFmtId="2" fontId="7" fillId="0" borderId="0" xfId="1" applyNumberFormat="1" applyFont="1" applyBorder="1" applyAlignment="1">
      <alignment horizontal="right"/>
    </xf>
    <xf numFmtId="10" fontId="7" fillId="0" borderId="0" xfId="1" applyNumberFormat="1" applyFont="1" applyBorder="1" applyAlignment="1">
      <alignment horizontal="right"/>
    </xf>
    <xf numFmtId="0" fontId="4" fillId="2" borderId="0" xfId="0" applyFont="1" applyFill="1" applyAlignment="1">
      <alignment horizontal="center" vertical="center"/>
    </xf>
    <xf numFmtId="3" fontId="0" fillId="2" borderId="0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0" xfId="0" applyFill="1" applyBorder="1" applyProtection="1">
      <protection locked="0"/>
    </xf>
    <xf numFmtId="3" fontId="0" fillId="2" borderId="0" xfId="0" applyNumberFormat="1" applyFill="1"/>
    <xf numFmtId="3" fontId="1" fillId="5" borderId="0" xfId="0" applyNumberFormat="1" applyFont="1" applyFill="1" applyBorder="1"/>
    <xf numFmtId="3" fontId="1" fillId="5" borderId="6" xfId="0" applyNumberFormat="1" applyFont="1" applyFill="1" applyBorder="1"/>
    <xf numFmtId="3" fontId="1" fillId="5" borderId="8" xfId="0" applyNumberFormat="1" applyFont="1" applyFill="1" applyBorder="1"/>
    <xf numFmtId="3" fontId="2" fillId="5" borderId="4" xfId="0" applyNumberFormat="1" applyFont="1" applyFill="1" applyBorder="1" applyAlignment="1">
      <alignment horizontal="right"/>
    </xf>
    <xf numFmtId="0" fontId="0" fillId="5" borderId="6" xfId="0" applyFill="1" applyBorder="1"/>
    <xf numFmtId="0" fontId="2" fillId="5" borderId="7" xfId="0" applyFont="1" applyFill="1" applyBorder="1" applyAlignment="1">
      <alignment horizontal="right"/>
    </xf>
    <xf numFmtId="3" fontId="1" fillId="5" borderId="7" xfId="0" applyNumberFormat="1" applyFont="1" applyFill="1" applyBorder="1"/>
    <xf numFmtId="0" fontId="3" fillId="5" borderId="6" xfId="0" applyFont="1" applyFill="1" applyBorder="1"/>
    <xf numFmtId="0" fontId="22" fillId="6" borderId="0" xfId="1" applyNumberFormat="1" applyFont="1" applyFill="1" applyBorder="1" applyAlignment="1"/>
  </cellXfs>
  <cellStyles count="3">
    <cellStyle name="Normal" xfId="0" builtinId="0"/>
    <cellStyle name="Normal 2" xfId="1" xr:uid="{036CF396-7B7E-4A2B-AAF8-67B949EBCA53}"/>
    <cellStyle name="Normal 3" xfId="2" xr:uid="{57D8FF9D-FEA4-4726-B18B-8D54218ECF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BFB39-ECF9-4922-B1B6-A1EDB68E2932}">
  <sheetPr>
    <pageSetUpPr fitToPage="1"/>
  </sheetPr>
  <dimension ref="A1:Z31"/>
  <sheetViews>
    <sheetView tabSelected="1" topLeftCell="A3" workbookViewId="0">
      <selection activeCell="P7" sqref="P7"/>
    </sheetView>
  </sheetViews>
  <sheetFormatPr defaultColWidth="7.44140625" defaultRowHeight="14.4" x14ac:dyDescent="0.3"/>
  <cols>
    <col min="1" max="1" width="11.77734375" customWidth="1"/>
    <col min="2" max="23" width="6.21875" customWidth="1"/>
    <col min="24" max="24" width="24" customWidth="1"/>
    <col min="25" max="25" width="8.77734375" customWidth="1"/>
    <col min="26" max="26" width="10.44140625" bestFit="1" customWidth="1"/>
    <col min="27" max="27" width="16.44140625" bestFit="1" customWidth="1"/>
  </cols>
  <sheetData>
    <row r="1" spans="1:26" x14ac:dyDescent="0.3">
      <c r="A1" s="10" t="s">
        <v>54</v>
      </c>
      <c r="B1" s="33">
        <v>0</v>
      </c>
      <c r="C1" s="9" t="s">
        <v>53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31" t="s">
        <v>52</v>
      </c>
      <c r="Y1" s="30">
        <f>SUM(C12:W12)</f>
        <v>0</v>
      </c>
      <c r="Z1" s="15"/>
    </row>
    <row r="2" spans="1:26" x14ac:dyDescent="0.3">
      <c r="A2" s="6" t="s">
        <v>51</v>
      </c>
      <c r="B2" s="32"/>
      <c r="C2" s="15">
        <v>0</v>
      </c>
      <c r="D2" s="15">
        <v>1</v>
      </c>
      <c r="E2" s="15">
        <v>2</v>
      </c>
      <c r="F2" s="15">
        <v>3</v>
      </c>
      <c r="G2" s="15">
        <v>4</v>
      </c>
      <c r="H2" s="15">
        <v>5</v>
      </c>
      <c r="I2" s="15">
        <v>6</v>
      </c>
      <c r="J2" s="15">
        <v>7</v>
      </c>
      <c r="K2" s="15">
        <v>8</v>
      </c>
      <c r="L2" s="15">
        <v>9</v>
      </c>
      <c r="M2" s="15">
        <v>10</v>
      </c>
      <c r="N2" s="15">
        <v>11</v>
      </c>
      <c r="O2" s="15">
        <v>12</v>
      </c>
      <c r="P2" s="15">
        <v>13</v>
      </c>
      <c r="Q2" s="15">
        <v>14</v>
      </c>
      <c r="R2" s="15">
        <v>15</v>
      </c>
      <c r="S2" s="15">
        <v>16</v>
      </c>
      <c r="T2" s="15">
        <v>17</v>
      </c>
      <c r="U2" s="15">
        <v>18</v>
      </c>
      <c r="V2" s="15">
        <v>19</v>
      </c>
      <c r="W2" s="15">
        <v>20</v>
      </c>
      <c r="X2" s="31" t="s">
        <v>50</v>
      </c>
      <c r="Y2" s="30" t="e">
        <f>Y1*(i/(1-(1+i)^-years))</f>
        <v>#DIV/0!</v>
      </c>
      <c r="Z2" s="15"/>
    </row>
    <row r="3" spans="1:26" x14ac:dyDescent="0.3">
      <c r="A3" s="6" t="s">
        <v>49</v>
      </c>
      <c r="B3" s="15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31" t="s">
        <v>48</v>
      </c>
      <c r="Y3" s="30">
        <f>Y1*((1+i)^years)</f>
        <v>0</v>
      </c>
      <c r="Z3" s="15"/>
    </row>
    <row r="4" spans="1:26" x14ac:dyDescent="0.3">
      <c r="A4" s="6" t="s">
        <v>47</v>
      </c>
      <c r="B4" s="15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10" t="s">
        <v>46</v>
      </c>
      <c r="Y4" s="29" t="e">
        <f>IRR(C10:W10)</f>
        <v>#NUM!</v>
      </c>
      <c r="Z4" s="15"/>
    </row>
    <row r="5" spans="1:26" x14ac:dyDescent="0.3">
      <c r="A5" s="6" t="s">
        <v>45</v>
      </c>
      <c r="B5" s="1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13" t="s">
        <v>44</v>
      </c>
      <c r="Y5" s="11"/>
      <c r="Z5" s="15"/>
    </row>
    <row r="6" spans="1:26" x14ac:dyDescent="0.3">
      <c r="A6" s="6" t="s">
        <v>43</v>
      </c>
      <c r="B6" s="15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10" t="s">
        <v>42</v>
      </c>
      <c r="Y6" s="27" t="e">
        <f>Y1/(C3*-1)</f>
        <v>#DIV/0!</v>
      </c>
      <c r="Z6" s="15"/>
    </row>
    <row r="7" spans="1:26" x14ac:dyDescent="0.3">
      <c r="A7" s="6" t="s">
        <v>41</v>
      </c>
      <c r="B7" s="15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13" t="s">
        <v>40</v>
      </c>
      <c r="Y7" s="11"/>
      <c r="Z7" s="15"/>
    </row>
    <row r="8" spans="1:26" x14ac:dyDescent="0.3">
      <c r="A8" s="6" t="s">
        <v>39</v>
      </c>
      <c r="B8" s="15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10" t="s">
        <v>38</v>
      </c>
      <c r="Y8" s="27" t="e">
        <f>Y2/(-1*C3)</f>
        <v>#DIV/0!</v>
      </c>
      <c r="Z8" s="15"/>
    </row>
    <row r="9" spans="1:26" x14ac:dyDescent="0.3">
      <c r="A9" s="6" t="s">
        <v>37</v>
      </c>
      <c r="B9" s="1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13" t="s">
        <v>36</v>
      </c>
      <c r="Y9" s="11"/>
      <c r="Z9" s="15"/>
    </row>
    <row r="10" spans="1:26" x14ac:dyDescent="0.3">
      <c r="A10" s="10" t="s">
        <v>35</v>
      </c>
      <c r="B10" s="9"/>
      <c r="C10" s="7">
        <f t="shared" ref="C10:W10" si="0">SUM(C3:C9)</f>
        <v>0</v>
      </c>
      <c r="D10" s="7">
        <f t="shared" si="0"/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0</v>
      </c>
      <c r="N10" s="7">
        <f t="shared" si="0"/>
        <v>0</v>
      </c>
      <c r="O10" s="7">
        <f t="shared" si="0"/>
        <v>0</v>
      </c>
      <c r="P10" s="7">
        <f t="shared" si="0"/>
        <v>0</v>
      </c>
      <c r="Q10" s="7">
        <f t="shared" si="0"/>
        <v>0</v>
      </c>
      <c r="R10" s="7">
        <f t="shared" si="0"/>
        <v>0</v>
      </c>
      <c r="S10" s="7">
        <f t="shared" si="0"/>
        <v>0</v>
      </c>
      <c r="T10" s="7">
        <f t="shared" si="0"/>
        <v>0</v>
      </c>
      <c r="U10" s="7">
        <f t="shared" si="0"/>
        <v>0</v>
      </c>
      <c r="V10" s="7">
        <f t="shared" si="0"/>
        <v>0</v>
      </c>
      <c r="W10" s="7">
        <f t="shared" si="0"/>
        <v>0</v>
      </c>
      <c r="X10" s="10" t="s">
        <v>34</v>
      </c>
      <c r="Y10" s="27" t="e">
        <f>COUNTIF(C11:W11,"&lt;0")+ABS(INDEX(C11:W11,,COUNTIF(C11:W11,"&lt;0")))/INDEX(C10:W10,,COUNTIF(C11:W11,"&lt;0")+1)-1</f>
        <v>#VALUE!</v>
      </c>
      <c r="Z10" s="15"/>
    </row>
    <row r="11" spans="1:26" x14ac:dyDescent="0.3">
      <c r="A11" s="13" t="s">
        <v>30</v>
      </c>
      <c r="B11" s="12"/>
      <c r="C11" s="17">
        <f>C10</f>
        <v>0</v>
      </c>
      <c r="D11" s="17">
        <f t="shared" ref="D11:W11" si="1">D10+C11</f>
        <v>0</v>
      </c>
      <c r="E11" s="17">
        <f t="shared" si="1"/>
        <v>0</v>
      </c>
      <c r="F11" s="17">
        <f t="shared" si="1"/>
        <v>0</v>
      </c>
      <c r="G11" s="17">
        <f t="shared" si="1"/>
        <v>0</v>
      </c>
      <c r="H11" s="17">
        <f t="shared" si="1"/>
        <v>0</v>
      </c>
      <c r="I11" s="17">
        <f t="shared" si="1"/>
        <v>0</v>
      </c>
      <c r="J11" s="17">
        <f t="shared" si="1"/>
        <v>0</v>
      </c>
      <c r="K11" s="17">
        <f t="shared" si="1"/>
        <v>0</v>
      </c>
      <c r="L11" s="17">
        <f t="shared" si="1"/>
        <v>0</v>
      </c>
      <c r="M11" s="17">
        <f t="shared" si="1"/>
        <v>0</v>
      </c>
      <c r="N11" s="17">
        <f t="shared" si="1"/>
        <v>0</v>
      </c>
      <c r="O11" s="17">
        <f t="shared" si="1"/>
        <v>0</v>
      </c>
      <c r="P11" s="17">
        <f t="shared" si="1"/>
        <v>0</v>
      </c>
      <c r="Q11" s="17">
        <f t="shared" si="1"/>
        <v>0</v>
      </c>
      <c r="R11" s="17">
        <f t="shared" si="1"/>
        <v>0</v>
      </c>
      <c r="S11" s="17">
        <f t="shared" si="1"/>
        <v>0</v>
      </c>
      <c r="T11" s="17">
        <f t="shared" si="1"/>
        <v>0</v>
      </c>
      <c r="U11" s="17">
        <f t="shared" si="1"/>
        <v>0</v>
      </c>
      <c r="V11" s="17">
        <f t="shared" si="1"/>
        <v>0</v>
      </c>
      <c r="W11" s="17">
        <f t="shared" si="1"/>
        <v>0</v>
      </c>
      <c r="X11" s="13" t="s">
        <v>33</v>
      </c>
      <c r="Y11" s="11"/>
      <c r="Z11" s="15"/>
    </row>
    <row r="12" spans="1:26" x14ac:dyDescent="0.3">
      <c r="A12" s="10" t="s">
        <v>32</v>
      </c>
      <c r="B12" s="9"/>
      <c r="C12" s="7">
        <f>C10</f>
        <v>0</v>
      </c>
      <c r="D12" s="7">
        <f t="shared" ref="D12:W12" si="2">D10*(1/((1+i)^y))</f>
        <v>0</v>
      </c>
      <c r="E12" s="7">
        <f t="shared" si="2"/>
        <v>0</v>
      </c>
      <c r="F12" s="7">
        <f t="shared" si="2"/>
        <v>0</v>
      </c>
      <c r="G12" s="7">
        <f t="shared" si="2"/>
        <v>0</v>
      </c>
      <c r="H12" s="7">
        <f t="shared" si="2"/>
        <v>0</v>
      </c>
      <c r="I12" s="7">
        <f t="shared" si="2"/>
        <v>0</v>
      </c>
      <c r="J12" s="7">
        <f t="shared" si="2"/>
        <v>0</v>
      </c>
      <c r="K12" s="7">
        <f t="shared" si="2"/>
        <v>0</v>
      </c>
      <c r="L12" s="7">
        <f t="shared" si="2"/>
        <v>0</v>
      </c>
      <c r="M12" s="7">
        <f t="shared" si="2"/>
        <v>0</v>
      </c>
      <c r="N12" s="7">
        <f t="shared" si="2"/>
        <v>0</v>
      </c>
      <c r="O12" s="7">
        <f t="shared" si="2"/>
        <v>0</v>
      </c>
      <c r="P12" s="7">
        <f t="shared" si="2"/>
        <v>0</v>
      </c>
      <c r="Q12" s="7">
        <f t="shared" si="2"/>
        <v>0</v>
      </c>
      <c r="R12" s="7">
        <f t="shared" si="2"/>
        <v>0</v>
      </c>
      <c r="S12" s="7">
        <f t="shared" si="2"/>
        <v>0</v>
      </c>
      <c r="T12" s="7">
        <f t="shared" si="2"/>
        <v>0</v>
      </c>
      <c r="U12" s="7">
        <f t="shared" si="2"/>
        <v>0</v>
      </c>
      <c r="V12" s="7">
        <f t="shared" si="2"/>
        <v>0</v>
      </c>
      <c r="W12" s="7">
        <f t="shared" si="2"/>
        <v>0</v>
      </c>
      <c r="X12" s="10" t="s">
        <v>31</v>
      </c>
      <c r="Y12" s="27" t="e">
        <f>COUNTIF(C13:W13,"&lt;0")+ABS(INDEX(C13:W13,,COUNTIF(C13:W13,"&lt;0")))/INDEX(C12:W12,,COUNTIF(C13:W13,"&lt;0")+1)-1</f>
        <v>#VALUE!</v>
      </c>
      <c r="Z12" s="15"/>
    </row>
    <row r="13" spans="1:26" x14ac:dyDescent="0.3">
      <c r="A13" s="13" t="s">
        <v>30</v>
      </c>
      <c r="B13" s="12"/>
      <c r="C13" s="17">
        <f>C12</f>
        <v>0</v>
      </c>
      <c r="D13" s="17">
        <f t="shared" ref="D13:W13" si="3">D12+C13</f>
        <v>0</v>
      </c>
      <c r="E13" s="17">
        <f t="shared" si="3"/>
        <v>0</v>
      </c>
      <c r="F13" s="17">
        <f t="shared" si="3"/>
        <v>0</v>
      </c>
      <c r="G13" s="17">
        <f t="shared" si="3"/>
        <v>0</v>
      </c>
      <c r="H13" s="17">
        <f t="shared" si="3"/>
        <v>0</v>
      </c>
      <c r="I13" s="17">
        <f t="shared" si="3"/>
        <v>0</v>
      </c>
      <c r="J13" s="17">
        <f t="shared" si="3"/>
        <v>0</v>
      </c>
      <c r="K13" s="17">
        <f t="shared" si="3"/>
        <v>0</v>
      </c>
      <c r="L13" s="17">
        <f t="shared" si="3"/>
        <v>0</v>
      </c>
      <c r="M13" s="17">
        <f t="shared" si="3"/>
        <v>0</v>
      </c>
      <c r="N13" s="17">
        <f t="shared" si="3"/>
        <v>0</v>
      </c>
      <c r="O13" s="17">
        <f t="shared" si="3"/>
        <v>0</v>
      </c>
      <c r="P13" s="17">
        <f t="shared" si="3"/>
        <v>0</v>
      </c>
      <c r="Q13" s="17">
        <f t="shared" si="3"/>
        <v>0</v>
      </c>
      <c r="R13" s="17">
        <f t="shared" si="3"/>
        <v>0</v>
      </c>
      <c r="S13" s="17">
        <f t="shared" si="3"/>
        <v>0</v>
      </c>
      <c r="T13" s="17">
        <f t="shared" si="3"/>
        <v>0</v>
      </c>
      <c r="U13" s="17">
        <f t="shared" si="3"/>
        <v>0</v>
      </c>
      <c r="V13" s="17">
        <f t="shared" si="3"/>
        <v>0</v>
      </c>
      <c r="W13" s="17">
        <f t="shared" si="3"/>
        <v>0</v>
      </c>
      <c r="X13" s="13" t="s">
        <v>29</v>
      </c>
      <c r="Y13" s="11"/>
      <c r="Z13" s="15"/>
    </row>
    <row r="14" spans="1:26" x14ac:dyDescent="0.3">
      <c r="A14" s="6" t="s">
        <v>28</v>
      </c>
      <c r="B14" s="15"/>
      <c r="C14" s="5" t="e">
        <f>SUM(D4:W8)/years</f>
        <v>#DIV/0!</v>
      </c>
      <c r="E14" s="15" t="s">
        <v>27</v>
      </c>
      <c r="F14" s="5"/>
      <c r="G14" s="5"/>
      <c r="H14" s="5"/>
      <c r="I14" s="5"/>
      <c r="J14" s="5"/>
      <c r="K14" s="5"/>
      <c r="L14" s="5"/>
      <c r="M14" s="5"/>
      <c r="N14" s="5"/>
      <c r="O14" s="15"/>
      <c r="Q14" s="15"/>
      <c r="R14" s="15"/>
      <c r="S14" s="15"/>
      <c r="T14" s="15"/>
      <c r="U14" s="15"/>
      <c r="V14" s="15"/>
      <c r="W14" s="15"/>
      <c r="X14" s="6" t="s">
        <v>26</v>
      </c>
      <c r="Y14" s="26" t="e">
        <f>(C14/C15)*100%*-1</f>
        <v>#DIV/0!</v>
      </c>
      <c r="Z14" s="15"/>
    </row>
    <row r="15" spans="1:26" x14ac:dyDescent="0.3">
      <c r="A15" s="13" t="s">
        <v>25</v>
      </c>
      <c r="B15" s="12"/>
      <c r="C15" s="17">
        <f>(SUM(C3:W3)+SUM(C9:W9))/2</f>
        <v>0</v>
      </c>
      <c r="D15" s="12"/>
      <c r="E15" s="12" t="s">
        <v>24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25" t="s">
        <v>23</v>
      </c>
      <c r="Y15" s="11"/>
      <c r="Z15" s="15"/>
    </row>
    <row r="16" spans="1:26" x14ac:dyDescent="0.3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x14ac:dyDescent="0.3">
      <c r="A17" s="10" t="s">
        <v>54</v>
      </c>
      <c r="B17" s="33">
        <v>0</v>
      </c>
      <c r="C17" s="9" t="s">
        <v>53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31" t="s">
        <v>52</v>
      </c>
      <c r="Y17" s="30">
        <f>SUM(C28:W28)</f>
        <v>0</v>
      </c>
    </row>
    <row r="18" spans="1:25" x14ac:dyDescent="0.3">
      <c r="A18" s="6" t="s">
        <v>51</v>
      </c>
      <c r="B18" s="32"/>
      <c r="C18" s="15">
        <v>0</v>
      </c>
      <c r="D18" s="15">
        <v>1</v>
      </c>
      <c r="E18" s="15">
        <v>2</v>
      </c>
      <c r="F18" s="15">
        <v>3</v>
      </c>
      <c r="G18" s="15">
        <v>4</v>
      </c>
      <c r="H18" s="15">
        <v>5</v>
      </c>
      <c r="I18" s="15">
        <v>6</v>
      </c>
      <c r="J18" s="15">
        <v>7</v>
      </c>
      <c r="K18" s="15">
        <v>8</v>
      </c>
      <c r="L18" s="15">
        <v>9</v>
      </c>
      <c r="M18" s="15">
        <v>10</v>
      </c>
      <c r="N18" s="15">
        <v>11</v>
      </c>
      <c r="O18" s="15">
        <v>12</v>
      </c>
      <c r="P18" s="15">
        <v>13</v>
      </c>
      <c r="Q18" s="15">
        <v>14</v>
      </c>
      <c r="R18" s="15">
        <v>15</v>
      </c>
      <c r="S18" s="15">
        <v>16</v>
      </c>
      <c r="T18" s="15">
        <v>17</v>
      </c>
      <c r="U18" s="15">
        <v>18</v>
      </c>
      <c r="V18" s="15">
        <v>19</v>
      </c>
      <c r="W18" s="15">
        <v>20</v>
      </c>
      <c r="X18" s="31" t="s">
        <v>50</v>
      </c>
      <c r="Y18" s="30" t="e">
        <f>Y17*(ii/(1-(1+ii)^-years2))</f>
        <v>#DIV/0!</v>
      </c>
    </row>
    <row r="19" spans="1:25" x14ac:dyDescent="0.3">
      <c r="A19" s="6" t="s">
        <v>49</v>
      </c>
      <c r="B19" s="15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31" t="s">
        <v>48</v>
      </c>
      <c r="Y19" s="30">
        <f>Y17*((1+ii)^years2)</f>
        <v>0</v>
      </c>
    </row>
    <row r="20" spans="1:25" x14ac:dyDescent="0.3">
      <c r="A20" s="6" t="s">
        <v>47</v>
      </c>
      <c r="B20" s="15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10" t="s">
        <v>46</v>
      </c>
      <c r="Y20" s="29" t="e">
        <f>IRR(C26:W26)</f>
        <v>#NUM!</v>
      </c>
    </row>
    <row r="21" spans="1:25" x14ac:dyDescent="0.3">
      <c r="A21" s="6" t="s">
        <v>45</v>
      </c>
      <c r="B21" s="1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13" t="s">
        <v>44</v>
      </c>
      <c r="Y21" s="11"/>
    </row>
    <row r="22" spans="1:25" x14ac:dyDescent="0.3">
      <c r="A22" s="6" t="s">
        <v>43</v>
      </c>
      <c r="B22" s="15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10" t="s">
        <v>42</v>
      </c>
      <c r="Y22" s="27" t="e">
        <f>Y17/(C19*-1)</f>
        <v>#DIV/0!</v>
      </c>
    </row>
    <row r="23" spans="1:25" x14ac:dyDescent="0.3">
      <c r="A23" s="6" t="s">
        <v>41</v>
      </c>
      <c r="B23" s="15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13" t="s">
        <v>40</v>
      </c>
      <c r="Y23" s="11"/>
    </row>
    <row r="24" spans="1:25" x14ac:dyDescent="0.3">
      <c r="A24" s="6" t="s">
        <v>39</v>
      </c>
      <c r="B24" s="1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10" t="s">
        <v>38</v>
      </c>
      <c r="Y24" s="27" t="e">
        <f>Y18/(-1*C19)</f>
        <v>#DIV/0!</v>
      </c>
    </row>
    <row r="25" spans="1:25" x14ac:dyDescent="0.3">
      <c r="A25" s="6" t="s">
        <v>37</v>
      </c>
      <c r="B25" s="15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13" t="s">
        <v>36</v>
      </c>
      <c r="Y25" s="11"/>
    </row>
    <row r="26" spans="1:25" x14ac:dyDescent="0.3">
      <c r="A26" s="10" t="s">
        <v>35</v>
      </c>
      <c r="B26" s="9"/>
      <c r="C26" s="7">
        <f t="shared" ref="C26:W26" si="4">SUM(C19:C25)</f>
        <v>0</v>
      </c>
      <c r="D26" s="7">
        <f t="shared" si="4"/>
        <v>0</v>
      </c>
      <c r="E26" s="7">
        <f t="shared" si="4"/>
        <v>0</v>
      </c>
      <c r="F26" s="7">
        <f t="shared" si="4"/>
        <v>0</v>
      </c>
      <c r="G26" s="7">
        <f t="shared" si="4"/>
        <v>0</v>
      </c>
      <c r="H26" s="7">
        <f t="shared" si="4"/>
        <v>0</v>
      </c>
      <c r="I26" s="7">
        <f t="shared" si="4"/>
        <v>0</v>
      </c>
      <c r="J26" s="7">
        <f t="shared" si="4"/>
        <v>0</v>
      </c>
      <c r="K26" s="7">
        <f t="shared" si="4"/>
        <v>0</v>
      </c>
      <c r="L26" s="7">
        <f t="shared" si="4"/>
        <v>0</v>
      </c>
      <c r="M26" s="7">
        <f t="shared" si="4"/>
        <v>0</v>
      </c>
      <c r="N26" s="7">
        <f t="shared" si="4"/>
        <v>0</v>
      </c>
      <c r="O26" s="7">
        <f t="shared" si="4"/>
        <v>0</v>
      </c>
      <c r="P26" s="7">
        <f t="shared" si="4"/>
        <v>0</v>
      </c>
      <c r="Q26" s="7">
        <f t="shared" si="4"/>
        <v>0</v>
      </c>
      <c r="R26" s="7">
        <f t="shared" si="4"/>
        <v>0</v>
      </c>
      <c r="S26" s="7">
        <f t="shared" si="4"/>
        <v>0</v>
      </c>
      <c r="T26" s="7">
        <f t="shared" si="4"/>
        <v>0</v>
      </c>
      <c r="U26" s="7">
        <f t="shared" si="4"/>
        <v>0</v>
      </c>
      <c r="V26" s="7">
        <f t="shared" si="4"/>
        <v>0</v>
      </c>
      <c r="W26" s="7">
        <f t="shared" si="4"/>
        <v>0</v>
      </c>
      <c r="X26" s="10" t="s">
        <v>34</v>
      </c>
      <c r="Y26" s="27" t="e">
        <f>COUNTIF(C27:W27,"&lt;0")+ABS(INDEX(C27:W27,,COUNTIF(C27:W27,"&lt;0")))/INDEX(C26:W26,,COUNTIF(C27:W27,"&lt;0")+1)-1</f>
        <v>#VALUE!</v>
      </c>
    </row>
    <row r="27" spans="1:25" x14ac:dyDescent="0.3">
      <c r="A27" s="13" t="s">
        <v>30</v>
      </c>
      <c r="B27" s="12"/>
      <c r="C27" s="17">
        <f>C26</f>
        <v>0</v>
      </c>
      <c r="D27" s="17">
        <f t="shared" ref="D27:W27" si="5">D26+C27</f>
        <v>0</v>
      </c>
      <c r="E27" s="17">
        <f t="shared" si="5"/>
        <v>0</v>
      </c>
      <c r="F27" s="17">
        <f t="shared" si="5"/>
        <v>0</v>
      </c>
      <c r="G27" s="17">
        <f t="shared" si="5"/>
        <v>0</v>
      </c>
      <c r="H27" s="17">
        <f t="shared" si="5"/>
        <v>0</v>
      </c>
      <c r="I27" s="17">
        <f t="shared" si="5"/>
        <v>0</v>
      </c>
      <c r="J27" s="17">
        <f t="shared" si="5"/>
        <v>0</v>
      </c>
      <c r="K27" s="17">
        <f t="shared" si="5"/>
        <v>0</v>
      </c>
      <c r="L27" s="17">
        <f t="shared" si="5"/>
        <v>0</v>
      </c>
      <c r="M27" s="17">
        <f t="shared" si="5"/>
        <v>0</v>
      </c>
      <c r="N27" s="17">
        <f t="shared" si="5"/>
        <v>0</v>
      </c>
      <c r="O27" s="17">
        <f t="shared" si="5"/>
        <v>0</v>
      </c>
      <c r="P27" s="17">
        <f t="shared" si="5"/>
        <v>0</v>
      </c>
      <c r="Q27" s="17">
        <f t="shared" si="5"/>
        <v>0</v>
      </c>
      <c r="R27" s="17">
        <f t="shared" si="5"/>
        <v>0</v>
      </c>
      <c r="S27" s="17">
        <f t="shared" si="5"/>
        <v>0</v>
      </c>
      <c r="T27" s="17">
        <f t="shared" si="5"/>
        <v>0</v>
      </c>
      <c r="U27" s="17">
        <f t="shared" si="5"/>
        <v>0</v>
      </c>
      <c r="V27" s="17">
        <f t="shared" si="5"/>
        <v>0</v>
      </c>
      <c r="W27" s="17">
        <f t="shared" si="5"/>
        <v>0</v>
      </c>
      <c r="X27" s="13" t="s">
        <v>33</v>
      </c>
      <c r="Y27" s="11"/>
    </row>
    <row r="28" spans="1:25" x14ac:dyDescent="0.3">
      <c r="A28" s="10" t="s">
        <v>32</v>
      </c>
      <c r="B28" s="9"/>
      <c r="C28" s="7">
        <f>C26</f>
        <v>0</v>
      </c>
      <c r="D28" s="7">
        <f t="shared" ref="D28:W28" si="6">D26*(1/((1+ii)^y))</f>
        <v>0</v>
      </c>
      <c r="E28" s="7">
        <f t="shared" si="6"/>
        <v>0</v>
      </c>
      <c r="F28" s="7">
        <f t="shared" si="6"/>
        <v>0</v>
      </c>
      <c r="G28" s="7">
        <f t="shared" si="6"/>
        <v>0</v>
      </c>
      <c r="H28" s="7">
        <f t="shared" si="6"/>
        <v>0</v>
      </c>
      <c r="I28" s="7">
        <f t="shared" si="6"/>
        <v>0</v>
      </c>
      <c r="J28" s="7">
        <f t="shared" si="6"/>
        <v>0</v>
      </c>
      <c r="K28" s="7">
        <f t="shared" si="6"/>
        <v>0</v>
      </c>
      <c r="L28" s="7">
        <f t="shared" si="6"/>
        <v>0</v>
      </c>
      <c r="M28" s="7">
        <f t="shared" si="6"/>
        <v>0</v>
      </c>
      <c r="N28" s="7">
        <f t="shared" si="6"/>
        <v>0</v>
      </c>
      <c r="O28" s="7">
        <f t="shared" si="6"/>
        <v>0</v>
      </c>
      <c r="P28" s="7">
        <f t="shared" si="6"/>
        <v>0</v>
      </c>
      <c r="Q28" s="7">
        <f t="shared" si="6"/>
        <v>0</v>
      </c>
      <c r="R28" s="7">
        <f t="shared" si="6"/>
        <v>0</v>
      </c>
      <c r="S28" s="7">
        <f t="shared" si="6"/>
        <v>0</v>
      </c>
      <c r="T28" s="7">
        <f t="shared" si="6"/>
        <v>0</v>
      </c>
      <c r="U28" s="7">
        <f t="shared" si="6"/>
        <v>0</v>
      </c>
      <c r="V28" s="7">
        <f t="shared" si="6"/>
        <v>0</v>
      </c>
      <c r="W28" s="7">
        <f t="shared" si="6"/>
        <v>0</v>
      </c>
      <c r="X28" s="10" t="s">
        <v>31</v>
      </c>
      <c r="Y28" s="27" t="e">
        <f>COUNTIF(C29:W29,"&lt;0")+ABS(INDEX(C29:W29,,COUNTIF(C29:W29,"&lt;0")))/INDEX(C28:W28,,COUNTIF(C29:W29,"&lt;0")+1)-1</f>
        <v>#VALUE!</v>
      </c>
    </row>
    <row r="29" spans="1:25" x14ac:dyDescent="0.3">
      <c r="A29" s="13" t="s">
        <v>30</v>
      </c>
      <c r="B29" s="12"/>
      <c r="C29" s="17">
        <f>C28</f>
        <v>0</v>
      </c>
      <c r="D29" s="17">
        <f t="shared" ref="D29:W29" si="7">D28+C29</f>
        <v>0</v>
      </c>
      <c r="E29" s="17">
        <f t="shared" si="7"/>
        <v>0</v>
      </c>
      <c r="F29" s="17">
        <f t="shared" si="7"/>
        <v>0</v>
      </c>
      <c r="G29" s="17">
        <f t="shared" si="7"/>
        <v>0</v>
      </c>
      <c r="H29" s="17">
        <f t="shared" si="7"/>
        <v>0</v>
      </c>
      <c r="I29" s="17">
        <f t="shared" si="7"/>
        <v>0</v>
      </c>
      <c r="J29" s="17">
        <f t="shared" si="7"/>
        <v>0</v>
      </c>
      <c r="K29" s="17">
        <f t="shared" si="7"/>
        <v>0</v>
      </c>
      <c r="L29" s="17">
        <f t="shared" si="7"/>
        <v>0</v>
      </c>
      <c r="M29" s="17">
        <f t="shared" si="7"/>
        <v>0</v>
      </c>
      <c r="N29" s="17">
        <f t="shared" si="7"/>
        <v>0</v>
      </c>
      <c r="O29" s="17">
        <f t="shared" si="7"/>
        <v>0</v>
      </c>
      <c r="P29" s="17">
        <f t="shared" si="7"/>
        <v>0</v>
      </c>
      <c r="Q29" s="17">
        <f t="shared" si="7"/>
        <v>0</v>
      </c>
      <c r="R29" s="17">
        <f t="shared" si="7"/>
        <v>0</v>
      </c>
      <c r="S29" s="17">
        <f t="shared" si="7"/>
        <v>0</v>
      </c>
      <c r="T29" s="17">
        <f t="shared" si="7"/>
        <v>0</v>
      </c>
      <c r="U29" s="17">
        <f t="shared" si="7"/>
        <v>0</v>
      </c>
      <c r="V29" s="17">
        <f t="shared" si="7"/>
        <v>0</v>
      </c>
      <c r="W29" s="17">
        <f t="shared" si="7"/>
        <v>0</v>
      </c>
      <c r="X29" s="13" t="s">
        <v>29</v>
      </c>
      <c r="Y29" s="11"/>
    </row>
    <row r="30" spans="1:25" x14ac:dyDescent="0.3">
      <c r="A30" s="6" t="s">
        <v>28</v>
      </c>
      <c r="B30" s="15"/>
      <c r="C30" s="5" t="e">
        <f>SUM(D20:W24)/years2</f>
        <v>#DIV/0!</v>
      </c>
      <c r="E30" s="15" t="s">
        <v>27</v>
      </c>
      <c r="F30" s="5"/>
      <c r="G30" s="5"/>
      <c r="H30" s="5"/>
      <c r="I30" s="5"/>
      <c r="J30" s="5"/>
      <c r="K30" s="5"/>
      <c r="L30" s="5"/>
      <c r="M30" s="5"/>
      <c r="N30" s="5"/>
      <c r="O30" s="15"/>
      <c r="Q30" s="15"/>
      <c r="R30" s="15"/>
      <c r="S30" s="15"/>
      <c r="T30" s="15"/>
      <c r="U30" s="15"/>
      <c r="V30" s="15"/>
      <c r="W30" s="15"/>
      <c r="X30" s="6" t="s">
        <v>26</v>
      </c>
      <c r="Y30" s="26" t="e">
        <f>(C30/C31)*100%*-1</f>
        <v>#DIV/0!</v>
      </c>
    </row>
    <row r="31" spans="1:25" x14ac:dyDescent="0.3">
      <c r="A31" s="13" t="s">
        <v>25</v>
      </c>
      <c r="B31" s="12"/>
      <c r="C31" s="17">
        <f>(SUM(C19:W19)+SUM(C25:W25))/2</f>
        <v>0</v>
      </c>
      <c r="D31" s="12"/>
      <c r="E31" s="12" t="s">
        <v>24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25" t="s">
        <v>23</v>
      </c>
      <c r="Y31" s="11"/>
    </row>
  </sheetData>
  <pageMargins left="0.7" right="0.7" top="0.75" bottom="0.75" header="0.3" footer="0.3"/>
  <pageSetup paperSize="9" scale="7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5A763-0FE6-46EF-959E-9B0566DDF3A6}">
  <dimension ref="A1:IV18"/>
  <sheetViews>
    <sheetView showGridLines="0" workbookViewId="0">
      <selection activeCell="F24" sqref="F24"/>
    </sheetView>
  </sheetViews>
  <sheetFormatPr defaultColWidth="2.5546875" defaultRowHeight="10.95" customHeight="1" x14ac:dyDescent="0.25"/>
  <cols>
    <col min="1" max="1" width="4" style="41" customWidth="1"/>
    <col min="2" max="2" width="5" style="41" bestFit="1" customWidth="1"/>
    <col min="3" max="22" width="7" style="41" bestFit="1" customWidth="1"/>
    <col min="23" max="256" width="2.5546875" style="41" customWidth="1"/>
    <col min="257" max="16384" width="2.5546875" style="40"/>
  </cols>
  <sheetData>
    <row r="1" spans="1:256" s="104" customFormat="1" ht="23.4" x14ac:dyDescent="0.4">
      <c r="A1" s="99" t="s">
        <v>63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1"/>
      <c r="S1" s="100"/>
      <c r="T1" s="100"/>
      <c r="U1" s="100"/>
      <c r="V1" s="102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  <c r="IT1" s="103"/>
      <c r="IU1" s="103"/>
      <c r="IV1" s="103"/>
    </row>
    <row r="2" spans="1:256" ht="24" customHeight="1" x14ac:dyDescent="0.4">
      <c r="A2" s="81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80"/>
      <c r="S2" s="79"/>
      <c r="T2" s="79"/>
      <c r="U2" s="79"/>
      <c r="V2" s="78"/>
    </row>
    <row r="3" spans="1:256" s="42" customFormat="1" ht="13.8" customHeight="1" x14ac:dyDescent="0.25">
      <c r="A3" s="77" t="s">
        <v>61</v>
      </c>
      <c r="B3" s="76">
        <v>0</v>
      </c>
      <c r="C3" s="75">
        <v>0.01</v>
      </c>
      <c r="D3" s="75">
        <v>0.02</v>
      </c>
      <c r="E3" s="75">
        <v>0.03</v>
      </c>
      <c r="F3" s="74">
        <v>0.04</v>
      </c>
      <c r="G3" s="76">
        <v>0.05</v>
      </c>
      <c r="H3" s="75">
        <v>0.06</v>
      </c>
      <c r="I3" s="75">
        <v>7.0000000000000007E-2</v>
      </c>
      <c r="J3" s="75">
        <v>0.08</v>
      </c>
      <c r="K3" s="74">
        <v>0.09</v>
      </c>
      <c r="L3" s="76">
        <v>0.1</v>
      </c>
      <c r="M3" s="75">
        <v>0.11</v>
      </c>
      <c r="N3" s="75">
        <v>0.12</v>
      </c>
      <c r="O3" s="75">
        <v>0.13</v>
      </c>
      <c r="P3" s="74">
        <v>0.14000000000000001</v>
      </c>
      <c r="Q3" s="76">
        <v>0.15</v>
      </c>
      <c r="R3" s="75">
        <v>0.16</v>
      </c>
      <c r="S3" s="75">
        <v>0.17</v>
      </c>
      <c r="T3" s="74">
        <v>0.18</v>
      </c>
      <c r="U3" s="73">
        <v>0.2</v>
      </c>
      <c r="V3" s="72">
        <v>0.25</v>
      </c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</row>
    <row r="4" spans="1:256" s="42" customFormat="1" ht="13.8" customHeight="1" x14ac:dyDescent="0.25">
      <c r="A4" s="57">
        <v>1</v>
      </c>
      <c r="B4" s="56">
        <f t="shared" ref="B4:K18" si="0">1/((1+$B$3:$V$3)^$A$4:$A$18)</f>
        <v>1</v>
      </c>
      <c r="C4" s="54">
        <f t="shared" si="0"/>
        <v>0.99009900990099009</v>
      </c>
      <c r="D4" s="54">
        <f t="shared" si="0"/>
        <v>0.98039215686274506</v>
      </c>
      <c r="E4" s="54">
        <f t="shared" si="0"/>
        <v>0.970873786407767</v>
      </c>
      <c r="F4" s="53">
        <f t="shared" si="0"/>
        <v>0.96153846153846145</v>
      </c>
      <c r="G4" s="55">
        <f t="shared" si="0"/>
        <v>0.95238095238095233</v>
      </c>
      <c r="H4" s="54">
        <f t="shared" si="0"/>
        <v>0.94339622641509424</v>
      </c>
      <c r="I4" s="54">
        <f t="shared" si="0"/>
        <v>0.93457943925233644</v>
      </c>
      <c r="J4" s="54">
        <f t="shared" si="0"/>
        <v>0.92592592592592582</v>
      </c>
      <c r="K4" s="53">
        <f t="shared" si="0"/>
        <v>0.9174311926605504</v>
      </c>
      <c r="L4" s="55">
        <f t="shared" ref="L4:V18" si="1">1/((1+$B$3:$V$3)^$A$4:$A$18)</f>
        <v>0.90909090909090906</v>
      </c>
      <c r="M4" s="54">
        <f t="shared" si="1"/>
        <v>0.9009009009009008</v>
      </c>
      <c r="N4" s="54">
        <f t="shared" si="1"/>
        <v>0.89285714285714279</v>
      </c>
      <c r="O4" s="54">
        <f t="shared" si="1"/>
        <v>0.88495575221238942</v>
      </c>
      <c r="P4" s="53">
        <f t="shared" si="1"/>
        <v>0.8771929824561403</v>
      </c>
      <c r="Q4" s="55">
        <f t="shared" si="1"/>
        <v>0.86956521739130443</v>
      </c>
      <c r="R4" s="54">
        <f t="shared" si="1"/>
        <v>0.86206896551724144</v>
      </c>
      <c r="S4" s="54">
        <f t="shared" si="1"/>
        <v>0.85470085470085477</v>
      </c>
      <c r="T4" s="53">
        <f t="shared" si="1"/>
        <v>0.84745762711864414</v>
      </c>
      <c r="U4" s="52">
        <f t="shared" si="1"/>
        <v>0.83333333333333337</v>
      </c>
      <c r="V4" s="51">
        <f t="shared" si="1"/>
        <v>0.8</v>
      </c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</row>
    <row r="5" spans="1:256" s="42" customFormat="1" ht="13.8" customHeight="1" x14ac:dyDescent="0.25">
      <c r="A5" s="57">
        <v>2</v>
      </c>
      <c r="B5" s="56">
        <f t="shared" si="0"/>
        <v>1</v>
      </c>
      <c r="C5" s="54">
        <f t="shared" si="0"/>
        <v>0.98029604940692083</v>
      </c>
      <c r="D5" s="54">
        <f t="shared" si="0"/>
        <v>0.96116878123798544</v>
      </c>
      <c r="E5" s="54">
        <f t="shared" si="0"/>
        <v>0.94259590913375435</v>
      </c>
      <c r="F5" s="53">
        <f t="shared" si="0"/>
        <v>0.92455621301775137</v>
      </c>
      <c r="G5" s="55">
        <f t="shared" si="0"/>
        <v>0.90702947845804982</v>
      </c>
      <c r="H5" s="54">
        <f t="shared" si="0"/>
        <v>0.88999644001423983</v>
      </c>
      <c r="I5" s="54">
        <f t="shared" si="0"/>
        <v>0.87343872827321156</v>
      </c>
      <c r="J5" s="54">
        <f t="shared" si="0"/>
        <v>0.85733882030178321</v>
      </c>
      <c r="K5" s="53">
        <f t="shared" si="0"/>
        <v>0.84167999326655996</v>
      </c>
      <c r="L5" s="55">
        <f t="shared" si="1"/>
        <v>0.82644628099173545</v>
      </c>
      <c r="M5" s="54">
        <f t="shared" si="1"/>
        <v>0.8116224332440547</v>
      </c>
      <c r="N5" s="54">
        <f t="shared" si="1"/>
        <v>0.79719387755102034</v>
      </c>
      <c r="O5" s="54">
        <f t="shared" si="1"/>
        <v>0.78314668337379612</v>
      </c>
      <c r="P5" s="53">
        <f t="shared" si="1"/>
        <v>0.76946752847029842</v>
      </c>
      <c r="Q5" s="55">
        <f t="shared" si="1"/>
        <v>0.7561436672967865</v>
      </c>
      <c r="R5" s="54">
        <f t="shared" si="1"/>
        <v>0.74316290130796681</v>
      </c>
      <c r="S5" s="54">
        <f t="shared" si="1"/>
        <v>0.73051355102637161</v>
      </c>
      <c r="T5" s="53">
        <f t="shared" si="1"/>
        <v>0.71818442976156283</v>
      </c>
      <c r="U5" s="52">
        <f t="shared" si="1"/>
        <v>0.69444444444444442</v>
      </c>
      <c r="V5" s="51">
        <f t="shared" si="1"/>
        <v>0.64</v>
      </c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</row>
    <row r="6" spans="1:256" s="42" customFormat="1" ht="13.8" customHeight="1" x14ac:dyDescent="0.25">
      <c r="A6" s="57">
        <v>3</v>
      </c>
      <c r="B6" s="56">
        <f t="shared" si="0"/>
        <v>1</v>
      </c>
      <c r="C6" s="54">
        <f t="shared" si="0"/>
        <v>0.97059014792764453</v>
      </c>
      <c r="D6" s="54">
        <f t="shared" si="0"/>
        <v>0.94232233454704462</v>
      </c>
      <c r="E6" s="54">
        <f t="shared" si="0"/>
        <v>0.91514165935315961</v>
      </c>
      <c r="F6" s="53">
        <f t="shared" si="0"/>
        <v>0.88899635867091487</v>
      </c>
      <c r="G6" s="55">
        <f t="shared" si="0"/>
        <v>0.86383759853147601</v>
      </c>
      <c r="H6" s="54">
        <f t="shared" si="0"/>
        <v>0.8396192830323016</v>
      </c>
      <c r="I6" s="54">
        <f t="shared" si="0"/>
        <v>0.81629787689085187</v>
      </c>
      <c r="J6" s="54">
        <f t="shared" si="0"/>
        <v>0.79383224102016958</v>
      </c>
      <c r="K6" s="53">
        <f t="shared" si="0"/>
        <v>0.77218348006106419</v>
      </c>
      <c r="L6" s="55">
        <f t="shared" si="1"/>
        <v>0.75131480090157754</v>
      </c>
      <c r="M6" s="54">
        <f t="shared" si="1"/>
        <v>0.73119138130095018</v>
      </c>
      <c r="N6" s="54">
        <f t="shared" si="1"/>
        <v>0.71178024781341087</v>
      </c>
      <c r="O6" s="54">
        <f t="shared" si="1"/>
        <v>0.69305016227769578</v>
      </c>
      <c r="P6" s="53">
        <f t="shared" si="1"/>
        <v>0.67497151620201612</v>
      </c>
      <c r="Q6" s="55">
        <f t="shared" si="1"/>
        <v>0.65751623243198831</v>
      </c>
      <c r="R6" s="54">
        <f t="shared" si="1"/>
        <v>0.64065767354135073</v>
      </c>
      <c r="S6" s="54">
        <f t="shared" si="1"/>
        <v>0.62437055643279626</v>
      </c>
      <c r="T6" s="53">
        <f t="shared" si="1"/>
        <v>0.6086308726792905</v>
      </c>
      <c r="U6" s="52">
        <f t="shared" si="1"/>
        <v>0.57870370370370372</v>
      </c>
      <c r="V6" s="51">
        <f t="shared" si="1"/>
        <v>0.51200000000000001</v>
      </c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</row>
    <row r="7" spans="1:256" s="42" customFormat="1" ht="13.8" customHeight="1" x14ac:dyDescent="0.25">
      <c r="A7" s="57">
        <v>4</v>
      </c>
      <c r="B7" s="56">
        <f t="shared" si="0"/>
        <v>1</v>
      </c>
      <c r="C7" s="54">
        <f t="shared" si="0"/>
        <v>0.96098034448281622</v>
      </c>
      <c r="D7" s="54">
        <f t="shared" si="0"/>
        <v>0.9238454260265142</v>
      </c>
      <c r="E7" s="54">
        <f t="shared" si="0"/>
        <v>0.888487047915689</v>
      </c>
      <c r="F7" s="53">
        <f t="shared" si="0"/>
        <v>0.85480419102972571</v>
      </c>
      <c r="G7" s="55">
        <f t="shared" si="0"/>
        <v>0.82270247479188197</v>
      </c>
      <c r="H7" s="54">
        <f t="shared" si="0"/>
        <v>0.79209366323802044</v>
      </c>
      <c r="I7" s="54">
        <f t="shared" si="0"/>
        <v>0.7628952120475252</v>
      </c>
      <c r="J7" s="54">
        <f t="shared" si="0"/>
        <v>0.73502985279645328</v>
      </c>
      <c r="K7" s="53">
        <f t="shared" si="0"/>
        <v>0.7084252110651964</v>
      </c>
      <c r="L7" s="55">
        <f t="shared" si="1"/>
        <v>0.68301345536507052</v>
      </c>
      <c r="M7" s="54">
        <f t="shared" si="1"/>
        <v>0.65873097414500015</v>
      </c>
      <c r="N7" s="54">
        <f t="shared" si="1"/>
        <v>0.63551807840483121</v>
      </c>
      <c r="O7" s="54">
        <f t="shared" si="1"/>
        <v>0.61331872767937679</v>
      </c>
      <c r="P7" s="53">
        <f t="shared" si="1"/>
        <v>0.59208027737018942</v>
      </c>
      <c r="Q7" s="55">
        <f t="shared" si="1"/>
        <v>0.57175324559303342</v>
      </c>
      <c r="R7" s="54">
        <f t="shared" si="1"/>
        <v>0.5522910978804747</v>
      </c>
      <c r="S7" s="54">
        <f t="shared" si="1"/>
        <v>0.53365004823315931</v>
      </c>
      <c r="T7" s="53">
        <f t="shared" si="1"/>
        <v>0.51578887515194116</v>
      </c>
      <c r="U7" s="52">
        <f t="shared" si="1"/>
        <v>0.48225308641975312</v>
      </c>
      <c r="V7" s="51">
        <f t="shared" si="1"/>
        <v>0.40960000000000002</v>
      </c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</row>
    <row r="8" spans="1:256" s="42" customFormat="1" ht="13.8" customHeight="1" x14ac:dyDescent="0.25">
      <c r="A8" s="71">
        <v>5</v>
      </c>
      <c r="B8" s="70">
        <f t="shared" si="0"/>
        <v>1</v>
      </c>
      <c r="C8" s="68">
        <f t="shared" si="0"/>
        <v>0.95146568760674888</v>
      </c>
      <c r="D8" s="68">
        <f t="shared" si="0"/>
        <v>0.90573080982991594</v>
      </c>
      <c r="E8" s="68">
        <f t="shared" si="0"/>
        <v>0.86260878438416411</v>
      </c>
      <c r="F8" s="67">
        <f t="shared" si="0"/>
        <v>0.82192710675935154</v>
      </c>
      <c r="G8" s="69">
        <f t="shared" si="0"/>
        <v>0.78352616646845896</v>
      </c>
      <c r="H8" s="68">
        <f t="shared" si="0"/>
        <v>0.74725817286605689</v>
      </c>
      <c r="I8" s="68">
        <f t="shared" si="0"/>
        <v>0.71298617948366838</v>
      </c>
      <c r="J8" s="68">
        <f t="shared" si="0"/>
        <v>0.68058319703375303</v>
      </c>
      <c r="K8" s="67">
        <f t="shared" si="0"/>
        <v>0.64993138629834524</v>
      </c>
      <c r="L8" s="69">
        <f t="shared" si="1"/>
        <v>0.62092132305915493</v>
      </c>
      <c r="M8" s="68">
        <f t="shared" si="1"/>
        <v>0.5934513280585586</v>
      </c>
      <c r="N8" s="68">
        <f t="shared" si="1"/>
        <v>0.56742685571859919</v>
      </c>
      <c r="O8" s="68">
        <f t="shared" si="1"/>
        <v>0.54275993599944861</v>
      </c>
      <c r="P8" s="67">
        <f t="shared" si="1"/>
        <v>0.51936866435981521</v>
      </c>
      <c r="Q8" s="69">
        <f t="shared" si="1"/>
        <v>0.49717673529828987</v>
      </c>
      <c r="R8" s="68">
        <f t="shared" si="1"/>
        <v>0.47611301541420237</v>
      </c>
      <c r="S8" s="68">
        <f t="shared" si="1"/>
        <v>0.45611115233603361</v>
      </c>
      <c r="T8" s="67">
        <f t="shared" si="1"/>
        <v>0.43710921623045873</v>
      </c>
      <c r="U8" s="66">
        <f t="shared" si="1"/>
        <v>0.4018775720164609</v>
      </c>
      <c r="V8" s="65">
        <f t="shared" si="1"/>
        <v>0.32768000000000003</v>
      </c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</row>
    <row r="9" spans="1:256" s="42" customFormat="1" ht="13.8" customHeight="1" x14ac:dyDescent="0.25">
      <c r="A9" s="64">
        <v>6</v>
      </c>
      <c r="B9" s="63">
        <f t="shared" si="0"/>
        <v>1</v>
      </c>
      <c r="C9" s="61">
        <f t="shared" si="0"/>
        <v>0.94204523525420658</v>
      </c>
      <c r="D9" s="61">
        <f t="shared" si="0"/>
        <v>0.88797138218619198</v>
      </c>
      <c r="E9" s="61">
        <f t="shared" si="0"/>
        <v>0.83748425668365445</v>
      </c>
      <c r="F9" s="60">
        <f t="shared" si="0"/>
        <v>0.79031452573014571</v>
      </c>
      <c r="G9" s="62">
        <f t="shared" si="0"/>
        <v>0.74621539663662761</v>
      </c>
      <c r="H9" s="61">
        <f t="shared" si="0"/>
        <v>0.70496054043967626</v>
      </c>
      <c r="I9" s="61">
        <f t="shared" si="0"/>
        <v>0.66634222381651254</v>
      </c>
      <c r="J9" s="61">
        <f t="shared" si="0"/>
        <v>0.63016962688310452</v>
      </c>
      <c r="K9" s="60">
        <f t="shared" si="0"/>
        <v>0.5962673268792158</v>
      </c>
      <c r="L9" s="62">
        <f t="shared" si="1"/>
        <v>0.56447393005377722</v>
      </c>
      <c r="M9" s="61">
        <f t="shared" si="1"/>
        <v>0.53464083608879154</v>
      </c>
      <c r="N9" s="61">
        <f t="shared" si="1"/>
        <v>0.50663112117732068</v>
      </c>
      <c r="O9" s="61">
        <f t="shared" si="1"/>
        <v>0.48031852743314046</v>
      </c>
      <c r="P9" s="60">
        <f t="shared" si="1"/>
        <v>0.45558654768404844</v>
      </c>
      <c r="Q9" s="62">
        <f t="shared" si="1"/>
        <v>0.43232759591155645</v>
      </c>
      <c r="R9" s="61">
        <f t="shared" si="1"/>
        <v>0.41044225466741585</v>
      </c>
      <c r="S9" s="61">
        <f t="shared" si="1"/>
        <v>0.38983859174019969</v>
      </c>
      <c r="T9" s="60">
        <f t="shared" si="1"/>
        <v>0.37043153917835481</v>
      </c>
      <c r="U9" s="59">
        <f t="shared" si="1"/>
        <v>0.33489797668038412</v>
      </c>
      <c r="V9" s="58">
        <f t="shared" si="1"/>
        <v>0.26214399999999999</v>
      </c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</row>
    <row r="10" spans="1:256" s="42" customFormat="1" ht="13.8" customHeight="1" x14ac:dyDescent="0.25">
      <c r="A10" s="57">
        <v>7</v>
      </c>
      <c r="B10" s="56">
        <f t="shared" si="0"/>
        <v>1</v>
      </c>
      <c r="C10" s="54">
        <f t="shared" si="0"/>
        <v>0.93271805470713554</v>
      </c>
      <c r="D10" s="54">
        <f t="shared" si="0"/>
        <v>0.87056017861391388</v>
      </c>
      <c r="E10" s="54">
        <f t="shared" si="0"/>
        <v>0.81309151134335378</v>
      </c>
      <c r="F10" s="53">
        <f t="shared" si="0"/>
        <v>0.75991781320206331</v>
      </c>
      <c r="G10" s="55">
        <f t="shared" si="0"/>
        <v>0.71068133013012147</v>
      </c>
      <c r="H10" s="54">
        <f t="shared" si="0"/>
        <v>0.66505711362233599</v>
      </c>
      <c r="I10" s="54">
        <f t="shared" si="0"/>
        <v>0.62274974188459109</v>
      </c>
      <c r="J10" s="54">
        <f t="shared" si="0"/>
        <v>0.58349039526213387</v>
      </c>
      <c r="K10" s="53">
        <f t="shared" si="0"/>
        <v>0.54703424484331731</v>
      </c>
      <c r="L10" s="55">
        <f t="shared" si="1"/>
        <v>0.51315811823070645</v>
      </c>
      <c r="M10" s="54">
        <f t="shared" si="1"/>
        <v>0.48165841089080319</v>
      </c>
      <c r="N10" s="54">
        <f t="shared" si="1"/>
        <v>0.45234921533689343</v>
      </c>
      <c r="O10" s="54">
        <f t="shared" si="1"/>
        <v>0.425060643746142</v>
      </c>
      <c r="P10" s="53">
        <f t="shared" si="1"/>
        <v>0.39963732252986695</v>
      </c>
      <c r="Q10" s="55">
        <f t="shared" si="1"/>
        <v>0.37593703992309269</v>
      </c>
      <c r="R10" s="54">
        <f t="shared" si="1"/>
        <v>0.35382952988570338</v>
      </c>
      <c r="S10" s="54">
        <f t="shared" si="1"/>
        <v>0.33319537755572626</v>
      </c>
      <c r="T10" s="53">
        <f t="shared" si="1"/>
        <v>0.31392503320199561</v>
      </c>
      <c r="U10" s="52">
        <f t="shared" si="1"/>
        <v>0.27908164723365342</v>
      </c>
      <c r="V10" s="51">
        <f t="shared" si="1"/>
        <v>0.20971519999999999</v>
      </c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</row>
    <row r="11" spans="1:256" s="42" customFormat="1" ht="13.8" customHeight="1" x14ac:dyDescent="0.25">
      <c r="A11" s="57">
        <v>8</v>
      </c>
      <c r="B11" s="56">
        <f t="shared" si="0"/>
        <v>1</v>
      </c>
      <c r="C11" s="54">
        <f t="shared" si="0"/>
        <v>0.92348322248231218</v>
      </c>
      <c r="D11" s="54">
        <f t="shared" si="0"/>
        <v>0.85349037119011162</v>
      </c>
      <c r="E11" s="54">
        <f t="shared" si="0"/>
        <v>0.78940923431393573</v>
      </c>
      <c r="F11" s="53">
        <f t="shared" si="0"/>
        <v>0.73069020500198378</v>
      </c>
      <c r="G11" s="55">
        <f t="shared" si="0"/>
        <v>0.67683936202868722</v>
      </c>
      <c r="H11" s="54">
        <f t="shared" si="0"/>
        <v>0.62741237134182648</v>
      </c>
      <c r="I11" s="54">
        <f t="shared" si="0"/>
        <v>0.5820091045650384</v>
      </c>
      <c r="J11" s="54">
        <f t="shared" si="0"/>
        <v>0.54026888450197574</v>
      </c>
      <c r="K11" s="53">
        <f t="shared" si="0"/>
        <v>0.50186627967276809</v>
      </c>
      <c r="L11" s="55">
        <f t="shared" si="1"/>
        <v>0.46650738020973315</v>
      </c>
      <c r="M11" s="54">
        <f t="shared" si="1"/>
        <v>0.43392649629802077</v>
      </c>
      <c r="N11" s="54">
        <f t="shared" si="1"/>
        <v>0.4038832279793691</v>
      </c>
      <c r="O11" s="54">
        <f t="shared" si="1"/>
        <v>0.37615986172224958</v>
      </c>
      <c r="P11" s="53">
        <f t="shared" si="1"/>
        <v>0.35055905485076044</v>
      </c>
      <c r="Q11" s="55">
        <f t="shared" si="1"/>
        <v>0.32690177384616753</v>
      </c>
      <c r="R11" s="54">
        <f t="shared" si="1"/>
        <v>0.30502545679802012</v>
      </c>
      <c r="S11" s="54">
        <f t="shared" si="1"/>
        <v>0.28478237397925327</v>
      </c>
      <c r="T11" s="53">
        <f t="shared" si="1"/>
        <v>0.26603816373050476</v>
      </c>
      <c r="U11" s="52">
        <f t="shared" si="1"/>
        <v>0.23256803936137788</v>
      </c>
      <c r="V11" s="51">
        <f t="shared" si="1"/>
        <v>0.16777216</v>
      </c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</row>
    <row r="12" spans="1:256" s="42" customFormat="1" ht="13.8" customHeight="1" x14ac:dyDescent="0.25">
      <c r="A12" s="57">
        <v>9</v>
      </c>
      <c r="B12" s="56">
        <f t="shared" si="0"/>
        <v>1</v>
      </c>
      <c r="C12" s="54">
        <f t="shared" si="0"/>
        <v>0.91433982423991289</v>
      </c>
      <c r="D12" s="54">
        <f t="shared" si="0"/>
        <v>0.83675526587265847</v>
      </c>
      <c r="E12" s="54">
        <f t="shared" si="0"/>
        <v>0.76641673234362695</v>
      </c>
      <c r="F12" s="53">
        <f t="shared" si="0"/>
        <v>0.70258673557883045</v>
      </c>
      <c r="G12" s="55">
        <f t="shared" si="0"/>
        <v>0.64460891621779726</v>
      </c>
      <c r="H12" s="54">
        <f t="shared" si="0"/>
        <v>0.59189846353002495</v>
      </c>
      <c r="I12" s="54">
        <f t="shared" si="0"/>
        <v>0.54393374258414806</v>
      </c>
      <c r="J12" s="54">
        <f t="shared" si="0"/>
        <v>0.50024896713145905</v>
      </c>
      <c r="K12" s="53">
        <f t="shared" si="0"/>
        <v>0.46042777951630098</v>
      </c>
      <c r="L12" s="55">
        <f t="shared" si="1"/>
        <v>0.42409761837248466</v>
      </c>
      <c r="M12" s="54">
        <f t="shared" si="1"/>
        <v>0.39092477143965831</v>
      </c>
      <c r="N12" s="54">
        <f t="shared" si="1"/>
        <v>0.36061002498157957</v>
      </c>
      <c r="O12" s="54">
        <f t="shared" si="1"/>
        <v>0.33288483338252178</v>
      </c>
      <c r="P12" s="53">
        <f t="shared" si="1"/>
        <v>0.3075079428515442</v>
      </c>
      <c r="Q12" s="55">
        <f t="shared" si="1"/>
        <v>0.28426241204014574</v>
      </c>
      <c r="R12" s="54">
        <f t="shared" si="1"/>
        <v>0.26295297999829326</v>
      </c>
      <c r="S12" s="54">
        <f t="shared" si="1"/>
        <v>0.24340373844380622</v>
      </c>
      <c r="T12" s="53">
        <f t="shared" si="1"/>
        <v>0.22545607095805489</v>
      </c>
      <c r="U12" s="52">
        <f t="shared" si="1"/>
        <v>0.1938066994678149</v>
      </c>
      <c r="V12" s="51">
        <f t="shared" si="1"/>
        <v>0.13421772800000001</v>
      </c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</row>
    <row r="13" spans="1:256" s="42" customFormat="1" ht="13.8" customHeight="1" x14ac:dyDescent="0.25">
      <c r="A13" s="71">
        <v>10</v>
      </c>
      <c r="B13" s="70">
        <f t="shared" si="0"/>
        <v>1</v>
      </c>
      <c r="C13" s="68">
        <f t="shared" si="0"/>
        <v>0.90528695469298315</v>
      </c>
      <c r="D13" s="68">
        <f t="shared" si="0"/>
        <v>0.82034829987515534</v>
      </c>
      <c r="E13" s="68">
        <f t="shared" si="0"/>
        <v>0.74409391489672516</v>
      </c>
      <c r="F13" s="67">
        <f t="shared" si="0"/>
        <v>0.67556416882579851</v>
      </c>
      <c r="G13" s="69">
        <f t="shared" si="0"/>
        <v>0.61391325354075932</v>
      </c>
      <c r="H13" s="68">
        <f t="shared" si="0"/>
        <v>0.55839477691511785</v>
      </c>
      <c r="I13" s="68">
        <f t="shared" si="0"/>
        <v>0.5083492921347178</v>
      </c>
      <c r="J13" s="68">
        <f t="shared" si="0"/>
        <v>0.46319348808468425</v>
      </c>
      <c r="K13" s="67">
        <f t="shared" si="0"/>
        <v>0.42241080689568894</v>
      </c>
      <c r="L13" s="69">
        <f t="shared" si="1"/>
        <v>0.38554328942953148</v>
      </c>
      <c r="M13" s="68">
        <f t="shared" si="1"/>
        <v>0.3521844787744669</v>
      </c>
      <c r="N13" s="68">
        <f t="shared" si="1"/>
        <v>0.32197323659069599</v>
      </c>
      <c r="O13" s="68">
        <f t="shared" si="1"/>
        <v>0.2945883481261255</v>
      </c>
      <c r="P13" s="67">
        <f t="shared" si="1"/>
        <v>0.26974380951889843</v>
      </c>
      <c r="Q13" s="69">
        <f t="shared" si="1"/>
        <v>0.24718470612186585</v>
      </c>
      <c r="R13" s="68">
        <f t="shared" si="1"/>
        <v>0.22668360344680452</v>
      </c>
      <c r="S13" s="68">
        <f t="shared" si="1"/>
        <v>0.20803738328530447</v>
      </c>
      <c r="T13" s="67">
        <f t="shared" si="1"/>
        <v>0.19106446691360587</v>
      </c>
      <c r="U13" s="66">
        <f t="shared" si="1"/>
        <v>0.16150558288984573</v>
      </c>
      <c r="V13" s="65">
        <f t="shared" si="1"/>
        <v>0.1073741824</v>
      </c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</row>
    <row r="14" spans="1:256" s="42" customFormat="1" ht="13.2" customHeight="1" x14ac:dyDescent="0.25">
      <c r="A14" s="64">
        <v>20</v>
      </c>
      <c r="B14" s="63">
        <f t="shared" si="0"/>
        <v>1</v>
      </c>
      <c r="C14" s="61">
        <f t="shared" si="0"/>
        <v>0.81954447033729538</v>
      </c>
      <c r="D14" s="61">
        <f t="shared" si="0"/>
        <v>0.67297133310805779</v>
      </c>
      <c r="E14" s="61">
        <f t="shared" si="0"/>
        <v>0.55367575418633497</v>
      </c>
      <c r="F14" s="60">
        <f t="shared" si="0"/>
        <v>0.45638694620129205</v>
      </c>
      <c r="G14" s="62">
        <f t="shared" si="0"/>
        <v>0.37688948287300061</v>
      </c>
      <c r="H14" s="61">
        <f t="shared" si="0"/>
        <v>0.31180472688608429</v>
      </c>
      <c r="I14" s="61">
        <f t="shared" si="0"/>
        <v>0.2584190028138687</v>
      </c>
      <c r="J14" s="61">
        <f t="shared" si="0"/>
        <v>0.21454820740405653</v>
      </c>
      <c r="K14" s="60">
        <f t="shared" si="0"/>
        <v>0.17843088978226704</v>
      </c>
      <c r="L14" s="62">
        <f t="shared" si="1"/>
        <v>0.14864362802414349</v>
      </c>
      <c r="M14" s="61">
        <f t="shared" si="1"/>
        <v>0.12403390708964297</v>
      </c>
      <c r="N14" s="61">
        <f t="shared" si="1"/>
        <v>0.1036667650806883</v>
      </c>
      <c r="O14" s="61">
        <f t="shared" si="1"/>
        <v>8.678229485167932E-2</v>
      </c>
      <c r="P14" s="60">
        <f t="shared" si="1"/>
        <v>7.2761722773767745E-2</v>
      </c>
      <c r="Q14" s="62">
        <f t="shared" si="1"/>
        <v>6.1100278940553199E-2</v>
      </c>
      <c r="R14" s="61">
        <f t="shared" si="1"/>
        <v>5.138545607162813E-2</v>
      </c>
      <c r="S14" s="61">
        <f t="shared" si="1"/>
        <v>4.3279552844196684E-2</v>
      </c>
      <c r="T14" s="60">
        <f t="shared" si="1"/>
        <v>3.6505630516980393E-2</v>
      </c>
      <c r="U14" s="59">
        <f t="shared" si="1"/>
        <v>2.6084053304588836E-2</v>
      </c>
      <c r="V14" s="58">
        <f t="shared" si="1"/>
        <v>1.1529215046068469E-2</v>
      </c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  <c r="IV14" s="43"/>
    </row>
    <row r="15" spans="1:256" s="42" customFormat="1" ht="13.2" customHeight="1" x14ac:dyDescent="0.25">
      <c r="A15" s="57">
        <v>30</v>
      </c>
      <c r="B15" s="56">
        <f t="shared" si="0"/>
        <v>1</v>
      </c>
      <c r="C15" s="54">
        <f t="shared" si="0"/>
        <v>0.74192291778712394</v>
      </c>
      <c r="D15" s="54">
        <f t="shared" si="0"/>
        <v>0.55207088897991197</v>
      </c>
      <c r="E15" s="54">
        <f t="shared" si="0"/>
        <v>0.41198675951590691</v>
      </c>
      <c r="F15" s="53">
        <f t="shared" si="0"/>
        <v>0.30831866797342034</v>
      </c>
      <c r="G15" s="55">
        <f t="shared" si="0"/>
        <v>0.23137744865585813</v>
      </c>
      <c r="H15" s="54">
        <f t="shared" si="0"/>
        <v>0.17411013091063426</v>
      </c>
      <c r="I15" s="54">
        <f t="shared" si="0"/>
        <v>0.13136711715458982</v>
      </c>
      <c r="J15" s="54">
        <f t="shared" si="0"/>
        <v>9.9377332549801231E-2</v>
      </c>
      <c r="K15" s="53">
        <f t="shared" si="0"/>
        <v>7.5371136128043151E-2</v>
      </c>
      <c r="L15" s="55">
        <f t="shared" si="1"/>
        <v>5.7308553301167964E-2</v>
      </c>
      <c r="M15" s="54">
        <f t="shared" si="1"/>
        <v>4.3682816918726573E-2</v>
      </c>
      <c r="N15" s="54">
        <f t="shared" si="1"/>
        <v>3.3377923879916553E-2</v>
      </c>
      <c r="O15" s="54">
        <f t="shared" si="1"/>
        <v>2.556505288695058E-2</v>
      </c>
      <c r="P15" s="53">
        <f t="shared" si="1"/>
        <v>1.9627024288154101E-2</v>
      </c>
      <c r="Q15" s="55">
        <f t="shared" si="1"/>
        <v>1.5103054493884669E-2</v>
      </c>
      <c r="R15" s="54">
        <f t="shared" si="1"/>
        <v>1.1648240347074144E-2</v>
      </c>
      <c r="S15" s="54">
        <f t="shared" si="1"/>
        <v>9.0037649234647327E-3</v>
      </c>
      <c r="T15" s="53">
        <f t="shared" si="1"/>
        <v>6.9749288340719201E-3</v>
      </c>
      <c r="U15" s="52">
        <f t="shared" si="1"/>
        <v>4.2127202330874275E-3</v>
      </c>
      <c r="V15" s="51">
        <f t="shared" si="1"/>
        <v>1.2379400392853802E-3</v>
      </c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  <c r="IV15" s="43"/>
    </row>
    <row r="16" spans="1:256" s="42" customFormat="1" ht="13.8" customHeight="1" x14ac:dyDescent="0.25">
      <c r="A16" s="57">
        <v>40</v>
      </c>
      <c r="B16" s="56">
        <f t="shared" si="0"/>
        <v>1</v>
      </c>
      <c r="C16" s="54">
        <f t="shared" si="0"/>
        <v>0.67165313886043809</v>
      </c>
      <c r="D16" s="54">
        <f t="shared" si="0"/>
        <v>0.45289041518523643</v>
      </c>
      <c r="E16" s="54">
        <f t="shared" si="0"/>
        <v>0.30655684077380685</v>
      </c>
      <c r="F16" s="53">
        <f t="shared" si="0"/>
        <v>0.20828904466294101</v>
      </c>
      <c r="G16" s="55">
        <f t="shared" si="0"/>
        <v>0.14204568230027784</v>
      </c>
      <c r="H16" s="54">
        <f t="shared" si="0"/>
        <v>9.7222187708505589E-2</v>
      </c>
      <c r="I16" s="54">
        <f t="shared" si="0"/>
        <v>6.6780381015314264E-2</v>
      </c>
      <c r="J16" s="54">
        <f t="shared" si="0"/>
        <v>4.6030933300294057E-2</v>
      </c>
      <c r="K16" s="53">
        <f t="shared" si="0"/>
        <v>3.1837582428491523E-2</v>
      </c>
      <c r="L16" s="55">
        <f t="shared" si="1"/>
        <v>2.2094928152179935E-2</v>
      </c>
      <c r="M16" s="54">
        <f t="shared" si="1"/>
        <v>1.5384410107922184E-2</v>
      </c>
      <c r="N16" s="54">
        <f t="shared" si="1"/>
        <v>1.0746798182294614E-2</v>
      </c>
      <c r="O16" s="54">
        <f t="shared" si="1"/>
        <v>7.5311666997238055E-3</v>
      </c>
      <c r="P16" s="53">
        <f t="shared" si="1"/>
        <v>5.2942683010066324E-3</v>
      </c>
      <c r="Q16" s="55">
        <f t="shared" si="1"/>
        <v>3.7332440866134084E-3</v>
      </c>
      <c r="R16" s="54">
        <f t="shared" si="1"/>
        <v>2.6404650956892242E-3</v>
      </c>
      <c r="S16" s="54">
        <f t="shared" si="1"/>
        <v>1.8731196943936131E-3</v>
      </c>
      <c r="T16" s="53">
        <f t="shared" si="1"/>
        <v>1.33266105944229E-3</v>
      </c>
      <c r="U16" s="52">
        <f t="shared" si="1"/>
        <v>6.8037783679663201E-4</v>
      </c>
      <c r="V16" s="51">
        <f t="shared" si="1"/>
        <v>1.3292279957849158E-4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</row>
    <row r="17" spans="1:256" s="42" customFormat="1" ht="13.8" customHeight="1" x14ac:dyDescent="0.25">
      <c r="A17" s="57">
        <v>50</v>
      </c>
      <c r="B17" s="56">
        <f t="shared" si="0"/>
        <v>1</v>
      </c>
      <c r="C17" s="54">
        <f t="shared" si="0"/>
        <v>0.60803882468894921</v>
      </c>
      <c r="D17" s="54">
        <f t="shared" si="0"/>
        <v>0.37152788212696192</v>
      </c>
      <c r="E17" s="54">
        <f t="shared" si="0"/>
        <v>0.22810707978975397</v>
      </c>
      <c r="F17" s="53">
        <f t="shared" si="0"/>
        <v>0.14071261533323939</v>
      </c>
      <c r="G17" s="55">
        <f t="shared" si="0"/>
        <v>8.7203726972380588E-2</v>
      </c>
      <c r="H17" s="54">
        <f t="shared" si="0"/>
        <v>5.4288361816690701E-2</v>
      </c>
      <c r="I17" s="54">
        <f t="shared" si="0"/>
        <v>3.3947759417621758E-2</v>
      </c>
      <c r="J17" s="54">
        <f t="shared" si="0"/>
        <v>2.1321228555156651E-2</v>
      </c>
      <c r="K17" s="53">
        <f t="shared" si="0"/>
        <v>1.3448538883227112E-2</v>
      </c>
      <c r="L17" s="55">
        <f t="shared" si="1"/>
        <v>8.5185512795006111E-3</v>
      </c>
      <c r="M17" s="54">
        <f t="shared" si="1"/>
        <v>5.4181504551112153E-3</v>
      </c>
      <c r="N17" s="54">
        <f t="shared" si="1"/>
        <v>3.460181393740405E-3</v>
      </c>
      <c r="O17" s="54">
        <f t="shared" si="1"/>
        <v>2.2185939575341202E-3</v>
      </c>
      <c r="P17" s="53">
        <f t="shared" si="1"/>
        <v>1.4280961001286749E-3</v>
      </c>
      <c r="Q17" s="55">
        <f t="shared" si="1"/>
        <v>9.2280084243072911E-4</v>
      </c>
      <c r="R17" s="54">
        <f t="shared" si="1"/>
        <v>5.9855014266634477E-4</v>
      </c>
      <c r="S17" s="54">
        <f t="shared" si="1"/>
        <v>3.8967891980181638E-4</v>
      </c>
      <c r="T17" s="53">
        <f t="shared" si="1"/>
        <v>2.5462417489886233E-4</v>
      </c>
      <c r="U17" s="52">
        <f t="shared" si="1"/>
        <v>1.0988481911717239E-4</v>
      </c>
      <c r="V17" s="51">
        <f t="shared" si="1"/>
        <v>1.4272476927059597E-5</v>
      </c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</row>
    <row r="18" spans="1:256" s="42" customFormat="1" ht="13.8" customHeight="1" x14ac:dyDescent="0.25">
      <c r="A18" s="50">
        <v>100</v>
      </c>
      <c r="B18" s="49">
        <f t="shared" si="0"/>
        <v>1</v>
      </c>
      <c r="C18" s="47">
        <f t="shared" si="0"/>
        <v>0.36971121232911885</v>
      </c>
      <c r="D18" s="47">
        <f t="shared" si="0"/>
        <v>0.13803296719774574</v>
      </c>
      <c r="E18" s="47">
        <f t="shared" si="0"/>
        <v>5.2032839850209185E-2</v>
      </c>
      <c r="F18" s="46">
        <f t="shared" si="0"/>
        <v>1.9800040113920201E-2</v>
      </c>
      <c r="G18" s="48">
        <f t="shared" si="0"/>
        <v>7.6044899978735007E-3</v>
      </c>
      <c r="H18" s="47">
        <f t="shared" si="0"/>
        <v>2.9472262287399209E-3</v>
      </c>
      <c r="I18" s="47">
        <f t="shared" si="0"/>
        <v>1.152450369476727E-3</v>
      </c>
      <c r="J18" s="47">
        <f t="shared" si="0"/>
        <v>4.5459478710122725E-4</v>
      </c>
      <c r="K18" s="46">
        <f t="shared" si="0"/>
        <v>1.8086319809367156E-4</v>
      </c>
      <c r="L18" s="48">
        <f t="shared" si="1"/>
        <v>7.2565715901481509E-5</v>
      </c>
      <c r="M18" s="47">
        <f t="shared" si="1"/>
        <v>2.935635435422187E-5</v>
      </c>
      <c r="N18" s="47">
        <f t="shared" si="1"/>
        <v>1.1972855277587295E-5</v>
      </c>
      <c r="O18" s="47">
        <f t="shared" si="1"/>
        <v>4.9221591484069101E-6</v>
      </c>
      <c r="P18" s="46">
        <f t="shared" si="1"/>
        <v>2.0394584712027305E-6</v>
      </c>
      <c r="Q18" s="48">
        <f t="shared" si="1"/>
        <v>8.5156139479086329E-7</v>
      </c>
      <c r="R18" s="47">
        <f t="shared" si="1"/>
        <v>3.5826227328590175E-7</v>
      </c>
      <c r="S18" s="47">
        <f t="shared" si="1"/>
        <v>1.5184966053791051E-7</v>
      </c>
      <c r="T18" s="46">
        <f t="shared" si="1"/>
        <v>6.4833470442926452E-8</v>
      </c>
      <c r="U18" s="45">
        <f t="shared" si="1"/>
        <v>1.2074673472413696E-8</v>
      </c>
      <c r="V18" s="44">
        <f t="shared" si="1"/>
        <v>2.0370359763344856E-10</v>
      </c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</row>
  </sheetData>
  <pageMargins left="0.23622000000000001" right="0.23622000000000001" top="0.98425200000000002" bottom="0.98425200000000002" header="0.51181100000000002" footer="0.51181100000000002"/>
  <pageSetup paperSize="9" orientation="landscape" r:id="rId1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0646B-E143-441C-8980-711E28850C01}">
  <sheetPr>
    <pageSetUpPr fitToPage="1"/>
  </sheetPr>
  <dimension ref="A1:IV18"/>
  <sheetViews>
    <sheetView showGridLines="0" workbookViewId="0">
      <selection activeCell="J18" sqref="J18"/>
    </sheetView>
  </sheetViews>
  <sheetFormatPr defaultColWidth="11.77734375" defaultRowHeight="10.95" customHeight="1" x14ac:dyDescent="0.25"/>
  <cols>
    <col min="1" max="1" width="4.44140625" style="41" customWidth="1"/>
    <col min="2" max="2" width="4.44140625" style="41" bestFit="1" customWidth="1"/>
    <col min="3" max="11" width="8" style="41" bestFit="1" customWidth="1"/>
    <col min="12" max="22" width="7" style="41" bestFit="1" customWidth="1"/>
    <col min="23" max="256" width="11.77734375" style="41" customWidth="1"/>
    <col min="257" max="16384" width="11.77734375" style="40"/>
  </cols>
  <sheetData>
    <row r="1" spans="1:256" s="97" customFormat="1" ht="21" x14ac:dyDescent="0.4">
      <c r="A1" s="105" t="s">
        <v>62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2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</row>
    <row r="2" spans="1:256" s="92" customFormat="1" ht="21" x14ac:dyDescent="0.4">
      <c r="A2" s="96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4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  <c r="IR2" s="93"/>
      <c r="IS2" s="93"/>
      <c r="IT2" s="93"/>
      <c r="IU2" s="93"/>
      <c r="IV2" s="93"/>
    </row>
    <row r="3" spans="1:256" s="42" customFormat="1" ht="13.8" customHeight="1" x14ac:dyDescent="0.25">
      <c r="A3" s="91" t="s">
        <v>61</v>
      </c>
      <c r="B3" s="90">
        <v>0</v>
      </c>
      <c r="C3" s="89">
        <v>0.01</v>
      </c>
      <c r="D3" s="89">
        <v>0.02</v>
      </c>
      <c r="E3" s="89">
        <v>0.03</v>
      </c>
      <c r="F3" s="88">
        <v>0.04</v>
      </c>
      <c r="G3" s="90">
        <v>0.05</v>
      </c>
      <c r="H3" s="89">
        <v>0.06</v>
      </c>
      <c r="I3" s="89">
        <v>7.0000000000000007E-2</v>
      </c>
      <c r="J3" s="89">
        <v>0.08</v>
      </c>
      <c r="K3" s="88">
        <v>0.09</v>
      </c>
      <c r="L3" s="90">
        <v>0.1</v>
      </c>
      <c r="M3" s="89">
        <v>0.11</v>
      </c>
      <c r="N3" s="89">
        <v>0.12</v>
      </c>
      <c r="O3" s="89">
        <v>0.13</v>
      </c>
      <c r="P3" s="88">
        <v>0.14000000000000001</v>
      </c>
      <c r="Q3" s="90">
        <v>0.15</v>
      </c>
      <c r="R3" s="89">
        <v>0.16</v>
      </c>
      <c r="S3" s="89">
        <v>0.17</v>
      </c>
      <c r="T3" s="88">
        <v>0.18</v>
      </c>
      <c r="U3" s="87">
        <v>0.2</v>
      </c>
      <c r="V3" s="86">
        <v>0.25</v>
      </c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</row>
    <row r="4" spans="1:256" s="42" customFormat="1" ht="13.8" customHeight="1" x14ac:dyDescent="0.25">
      <c r="A4" s="64">
        <v>1</v>
      </c>
      <c r="B4" s="84">
        <v>1</v>
      </c>
      <c r="C4" s="61">
        <f t="shared" ref="C4:L18" si="0">(1-(1+$C$3:$V$3)^-$A$4:$A$18)/$C$3:$V$3</f>
        <v>0.99009900990099098</v>
      </c>
      <c r="D4" s="61">
        <f t="shared" si="0"/>
        <v>0.98039215686274717</v>
      </c>
      <c r="E4" s="61">
        <f t="shared" si="0"/>
        <v>0.97087378640776656</v>
      </c>
      <c r="F4" s="60">
        <f t="shared" si="0"/>
        <v>0.96153846153846367</v>
      </c>
      <c r="G4" s="62">
        <f t="shared" si="0"/>
        <v>0.95238095238095344</v>
      </c>
      <c r="H4" s="61">
        <f t="shared" si="0"/>
        <v>0.94339622641509602</v>
      </c>
      <c r="I4" s="61">
        <f t="shared" si="0"/>
        <v>0.93457943925233644</v>
      </c>
      <c r="J4" s="61">
        <f t="shared" si="0"/>
        <v>0.92592592592592726</v>
      </c>
      <c r="K4" s="60">
        <f t="shared" si="0"/>
        <v>0.91743119266055118</v>
      </c>
      <c r="L4" s="62">
        <f t="shared" si="0"/>
        <v>0.90909090909090939</v>
      </c>
      <c r="M4" s="61">
        <f t="shared" ref="M4:V18" si="1">(1-(1+$C$3:$V$3)^-$A$4:$A$18)/$C$3:$V$3</f>
        <v>0.9009009009009018</v>
      </c>
      <c r="N4" s="61">
        <f t="shared" si="1"/>
        <v>0.89285714285714346</v>
      </c>
      <c r="O4" s="61">
        <f t="shared" si="1"/>
        <v>0.88495575221238898</v>
      </c>
      <c r="P4" s="60">
        <f t="shared" si="1"/>
        <v>0.87719298245614064</v>
      </c>
      <c r="Q4" s="62">
        <f t="shared" si="1"/>
        <v>0.86956521739130377</v>
      </c>
      <c r="R4" s="61">
        <f t="shared" si="1"/>
        <v>0.86206896551724099</v>
      </c>
      <c r="S4" s="61">
        <f t="shared" si="1"/>
        <v>0.85470085470085422</v>
      </c>
      <c r="T4" s="60">
        <f t="shared" si="1"/>
        <v>0.8474576271186437</v>
      </c>
      <c r="U4" s="59">
        <f t="shared" si="1"/>
        <v>0.83333333333333315</v>
      </c>
      <c r="V4" s="58">
        <f t="shared" si="1"/>
        <v>0.79999999999999982</v>
      </c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</row>
    <row r="5" spans="1:256" s="42" customFormat="1" ht="13.8" customHeight="1" x14ac:dyDescent="0.25">
      <c r="A5" s="57">
        <v>2</v>
      </c>
      <c r="B5" s="83">
        <v>2</v>
      </c>
      <c r="C5" s="54">
        <f t="shared" si="0"/>
        <v>1.9703950593079167</v>
      </c>
      <c r="D5" s="54">
        <f t="shared" si="0"/>
        <v>1.9415609381007282</v>
      </c>
      <c r="E5" s="54">
        <f t="shared" si="0"/>
        <v>1.9134696955415218</v>
      </c>
      <c r="F5" s="53">
        <f t="shared" si="0"/>
        <v>1.8860946745562157</v>
      </c>
      <c r="G5" s="55">
        <f t="shared" si="0"/>
        <v>1.8594104308390036</v>
      </c>
      <c r="H5" s="54">
        <f t="shared" si="0"/>
        <v>1.8333926664293363</v>
      </c>
      <c r="I5" s="54">
        <f t="shared" si="0"/>
        <v>1.8080181675255489</v>
      </c>
      <c r="J5" s="54">
        <f t="shared" si="0"/>
        <v>1.7832647462277098</v>
      </c>
      <c r="K5" s="53">
        <f t="shared" si="0"/>
        <v>1.7591111859271116</v>
      </c>
      <c r="L5" s="55">
        <f t="shared" si="0"/>
        <v>1.7355371900826455</v>
      </c>
      <c r="M5" s="54">
        <f t="shared" si="1"/>
        <v>1.7125233341449573</v>
      </c>
      <c r="N5" s="54">
        <f t="shared" si="1"/>
        <v>1.690051020408164</v>
      </c>
      <c r="O5" s="54">
        <f t="shared" si="1"/>
        <v>1.6681024355861838</v>
      </c>
      <c r="P5" s="53">
        <f t="shared" si="1"/>
        <v>1.6466605109264396</v>
      </c>
      <c r="Q5" s="55">
        <f t="shared" si="1"/>
        <v>1.6257088846880901</v>
      </c>
      <c r="R5" s="54">
        <f t="shared" si="1"/>
        <v>1.6052318668252075</v>
      </c>
      <c r="S5" s="54">
        <f t="shared" si="1"/>
        <v>1.5852144057272257</v>
      </c>
      <c r="T5" s="53">
        <f t="shared" si="1"/>
        <v>1.5656420568802065</v>
      </c>
      <c r="U5" s="52">
        <f t="shared" si="1"/>
        <v>1.5277777777777779</v>
      </c>
      <c r="V5" s="51">
        <f t="shared" si="1"/>
        <v>1.44</v>
      </c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</row>
    <row r="6" spans="1:256" s="42" customFormat="1" ht="13.8" customHeight="1" x14ac:dyDescent="0.25">
      <c r="A6" s="57">
        <v>3</v>
      </c>
      <c r="B6" s="83">
        <v>3</v>
      </c>
      <c r="C6" s="54">
        <f t="shared" si="0"/>
        <v>2.9409852072355469</v>
      </c>
      <c r="D6" s="54">
        <f t="shared" si="0"/>
        <v>2.8838832726477692</v>
      </c>
      <c r="E6" s="54">
        <f t="shared" si="0"/>
        <v>2.8286113548946799</v>
      </c>
      <c r="F6" s="53">
        <f t="shared" si="0"/>
        <v>2.7750910332271284</v>
      </c>
      <c r="G6" s="55">
        <f t="shared" si="0"/>
        <v>2.7232480293704797</v>
      </c>
      <c r="H6" s="54">
        <f t="shared" si="0"/>
        <v>2.6730119494616402</v>
      </c>
      <c r="I6" s="54">
        <f t="shared" si="0"/>
        <v>2.6243160444164015</v>
      </c>
      <c r="J6" s="54">
        <f t="shared" si="0"/>
        <v>2.5770969872478804</v>
      </c>
      <c r="K6" s="53">
        <f t="shared" si="0"/>
        <v>2.5312946659881757</v>
      </c>
      <c r="L6" s="55">
        <f t="shared" si="0"/>
        <v>2.4868519909842246</v>
      </c>
      <c r="M6" s="54">
        <f t="shared" si="1"/>
        <v>2.4437147154459073</v>
      </c>
      <c r="N6" s="54">
        <f t="shared" si="1"/>
        <v>2.4018312682215761</v>
      </c>
      <c r="O6" s="54">
        <f t="shared" si="1"/>
        <v>2.3611525978638785</v>
      </c>
      <c r="P6" s="53">
        <f t="shared" si="1"/>
        <v>2.3216320271284561</v>
      </c>
      <c r="Q6" s="55">
        <f t="shared" si="1"/>
        <v>2.2832251171200779</v>
      </c>
      <c r="R6" s="54">
        <f t="shared" si="1"/>
        <v>2.2458895403665577</v>
      </c>
      <c r="S6" s="54">
        <f t="shared" si="1"/>
        <v>2.2095849621600219</v>
      </c>
      <c r="T6" s="53">
        <f t="shared" si="1"/>
        <v>2.1742729295594971</v>
      </c>
      <c r="U6" s="52">
        <f t="shared" si="1"/>
        <v>2.1064814814814814</v>
      </c>
      <c r="V6" s="51">
        <f t="shared" si="1"/>
        <v>1.952</v>
      </c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</row>
    <row r="7" spans="1:256" s="42" customFormat="1" ht="13.8" customHeight="1" x14ac:dyDescent="0.25">
      <c r="A7" s="57">
        <v>4</v>
      </c>
      <c r="B7" s="83">
        <v>4</v>
      </c>
      <c r="C7" s="54">
        <f t="shared" si="0"/>
        <v>3.9019655517183782</v>
      </c>
      <c r="D7" s="54">
        <f t="shared" si="0"/>
        <v>3.8077286986742895</v>
      </c>
      <c r="E7" s="54">
        <f t="shared" si="0"/>
        <v>3.7170984028103669</v>
      </c>
      <c r="F7" s="53">
        <f t="shared" si="0"/>
        <v>3.629895224256857</v>
      </c>
      <c r="G7" s="55">
        <f t="shared" si="0"/>
        <v>3.5459505041623607</v>
      </c>
      <c r="H7" s="54">
        <f t="shared" si="0"/>
        <v>3.4651056126996593</v>
      </c>
      <c r="I7" s="54">
        <f t="shared" si="0"/>
        <v>3.3872112564639254</v>
      </c>
      <c r="J7" s="54">
        <f t="shared" si="0"/>
        <v>3.3121268400443338</v>
      </c>
      <c r="K7" s="53">
        <f t="shared" si="0"/>
        <v>3.2397198770533735</v>
      </c>
      <c r="L7" s="55">
        <f t="shared" si="0"/>
        <v>3.1698654463492946</v>
      </c>
      <c r="M7" s="54">
        <f t="shared" si="1"/>
        <v>3.1024456895909078</v>
      </c>
      <c r="N7" s="54">
        <f t="shared" si="1"/>
        <v>3.0373493466264065</v>
      </c>
      <c r="O7" s="54">
        <f t="shared" si="1"/>
        <v>2.9744713255432553</v>
      </c>
      <c r="P7" s="53">
        <f t="shared" si="1"/>
        <v>2.9137123044986466</v>
      </c>
      <c r="Q7" s="55">
        <f t="shared" si="1"/>
        <v>2.8549783627131107</v>
      </c>
      <c r="R7" s="54">
        <f t="shared" si="1"/>
        <v>2.7981806382470329</v>
      </c>
      <c r="S7" s="54">
        <f t="shared" si="1"/>
        <v>2.7432350103931804</v>
      </c>
      <c r="T7" s="53">
        <f t="shared" si="1"/>
        <v>2.690061804711438</v>
      </c>
      <c r="U7" s="52">
        <f t="shared" si="1"/>
        <v>2.5887345679012341</v>
      </c>
      <c r="V7" s="51">
        <f t="shared" si="1"/>
        <v>2.3616000000000001</v>
      </c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</row>
    <row r="8" spans="1:256" s="42" customFormat="1" ht="13.8" customHeight="1" x14ac:dyDescent="0.25">
      <c r="A8" s="71">
        <v>5</v>
      </c>
      <c r="B8" s="85">
        <v>5</v>
      </c>
      <c r="C8" s="68">
        <f t="shared" si="0"/>
        <v>4.8534312393251122</v>
      </c>
      <c r="D8" s="68">
        <f t="shared" si="0"/>
        <v>4.7134595085042026</v>
      </c>
      <c r="E8" s="68">
        <f t="shared" si="0"/>
        <v>4.5797071871945301</v>
      </c>
      <c r="F8" s="67">
        <f t="shared" si="0"/>
        <v>4.4518223310162117</v>
      </c>
      <c r="G8" s="69">
        <f t="shared" si="0"/>
        <v>4.3294766706308208</v>
      </c>
      <c r="H8" s="68">
        <f t="shared" si="0"/>
        <v>4.212363785565719</v>
      </c>
      <c r="I8" s="68">
        <f t="shared" si="0"/>
        <v>4.1001974359475941</v>
      </c>
      <c r="J8" s="68">
        <f t="shared" si="0"/>
        <v>3.992710037078087</v>
      </c>
      <c r="K8" s="67">
        <f t="shared" si="0"/>
        <v>3.8896512633517197</v>
      </c>
      <c r="L8" s="69">
        <f t="shared" si="0"/>
        <v>3.7907867694084505</v>
      </c>
      <c r="M8" s="68">
        <f t="shared" si="1"/>
        <v>3.6958970176494672</v>
      </c>
      <c r="N8" s="68">
        <f t="shared" si="1"/>
        <v>3.6047762023450067</v>
      </c>
      <c r="O8" s="68">
        <f t="shared" si="1"/>
        <v>3.5172312615427028</v>
      </c>
      <c r="P8" s="67">
        <f t="shared" si="1"/>
        <v>3.4330809688584623</v>
      </c>
      <c r="Q8" s="69">
        <f t="shared" si="1"/>
        <v>3.352155098011401</v>
      </c>
      <c r="R8" s="68">
        <f t="shared" si="1"/>
        <v>3.274293653661235</v>
      </c>
      <c r="S8" s="68">
        <f t="shared" si="1"/>
        <v>3.1993461627292139</v>
      </c>
      <c r="T8" s="67">
        <f t="shared" si="1"/>
        <v>3.1271710209418959</v>
      </c>
      <c r="U8" s="66">
        <f t="shared" si="1"/>
        <v>2.9906121399176953</v>
      </c>
      <c r="V8" s="65">
        <f t="shared" si="1"/>
        <v>2.6892800000000001</v>
      </c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</row>
    <row r="9" spans="1:256" s="42" customFormat="1" ht="13.8" customHeight="1" x14ac:dyDescent="0.25">
      <c r="A9" s="64">
        <v>6</v>
      </c>
      <c r="B9" s="84">
        <v>6</v>
      </c>
      <c r="C9" s="61">
        <f t="shared" si="0"/>
        <v>5.7954764745793419</v>
      </c>
      <c r="D9" s="61">
        <f t="shared" si="0"/>
        <v>5.6014308906904011</v>
      </c>
      <c r="E9" s="61">
        <f t="shared" si="0"/>
        <v>5.4171914438781856</v>
      </c>
      <c r="F9" s="60">
        <f t="shared" si="0"/>
        <v>5.2421368567463569</v>
      </c>
      <c r="G9" s="62">
        <f t="shared" si="0"/>
        <v>5.0756920672674477</v>
      </c>
      <c r="H9" s="61">
        <f t="shared" si="0"/>
        <v>4.9173243260053958</v>
      </c>
      <c r="I9" s="61">
        <f t="shared" si="0"/>
        <v>4.7665396597641063</v>
      </c>
      <c r="J9" s="61">
        <f t="shared" si="0"/>
        <v>4.6228796639611938</v>
      </c>
      <c r="K9" s="60">
        <f t="shared" si="0"/>
        <v>4.485918590230936</v>
      </c>
      <c r="L9" s="62">
        <f t="shared" si="0"/>
        <v>4.3552606994622272</v>
      </c>
      <c r="M9" s="61">
        <f t="shared" si="1"/>
        <v>4.2305378537382587</v>
      </c>
      <c r="N9" s="61">
        <f t="shared" si="1"/>
        <v>4.1114073235223279</v>
      </c>
      <c r="O9" s="61">
        <f t="shared" si="1"/>
        <v>3.9975497889758422</v>
      </c>
      <c r="P9" s="60">
        <f t="shared" si="1"/>
        <v>3.8886675165425113</v>
      </c>
      <c r="Q9" s="62">
        <f t="shared" si="1"/>
        <v>3.784482693922957</v>
      </c>
      <c r="R9" s="61">
        <f t="shared" si="1"/>
        <v>3.6847359083286513</v>
      </c>
      <c r="S9" s="61">
        <f t="shared" si="1"/>
        <v>3.5891847544694135</v>
      </c>
      <c r="T9" s="60">
        <f t="shared" si="1"/>
        <v>3.4976025601202512</v>
      </c>
      <c r="U9" s="59">
        <f t="shared" si="1"/>
        <v>3.3255101165980792</v>
      </c>
      <c r="V9" s="58">
        <f t="shared" si="1"/>
        <v>2.9514240000000003</v>
      </c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</row>
    <row r="10" spans="1:256" s="42" customFormat="1" ht="13.8" customHeight="1" x14ac:dyDescent="0.25">
      <c r="A10" s="57">
        <v>7</v>
      </c>
      <c r="B10" s="83">
        <v>7</v>
      </c>
      <c r="C10" s="54">
        <f t="shared" si="0"/>
        <v>6.728194529286446</v>
      </c>
      <c r="D10" s="54">
        <f t="shared" si="0"/>
        <v>6.4719910693043055</v>
      </c>
      <c r="E10" s="54">
        <f t="shared" si="0"/>
        <v>6.2302829552215409</v>
      </c>
      <c r="F10" s="53">
        <f t="shared" si="0"/>
        <v>6.002054669948417</v>
      </c>
      <c r="G10" s="55">
        <f t="shared" si="0"/>
        <v>5.7863733973975702</v>
      </c>
      <c r="H10" s="54">
        <f t="shared" si="0"/>
        <v>5.582381439627734</v>
      </c>
      <c r="I10" s="54">
        <f t="shared" si="0"/>
        <v>5.3892894016486981</v>
      </c>
      <c r="J10" s="54">
        <f t="shared" si="0"/>
        <v>5.2063700592233264</v>
      </c>
      <c r="K10" s="53">
        <f t="shared" si="0"/>
        <v>5.0329528350742523</v>
      </c>
      <c r="L10" s="55">
        <f t="shared" si="0"/>
        <v>4.8684188176929348</v>
      </c>
      <c r="M10" s="54">
        <f t="shared" si="1"/>
        <v>4.7121962646290623</v>
      </c>
      <c r="N10" s="54">
        <f t="shared" si="1"/>
        <v>4.5637565388592218</v>
      </c>
      <c r="O10" s="54">
        <f t="shared" si="1"/>
        <v>4.4226104327219851</v>
      </c>
      <c r="P10" s="53">
        <f t="shared" si="1"/>
        <v>4.2883048390723788</v>
      </c>
      <c r="Q10" s="55">
        <f t="shared" si="1"/>
        <v>4.1604197338460489</v>
      </c>
      <c r="R10" s="54">
        <f t="shared" si="1"/>
        <v>4.0385654382143539</v>
      </c>
      <c r="S10" s="54">
        <f t="shared" si="1"/>
        <v>3.9223801320251392</v>
      </c>
      <c r="T10" s="53">
        <f t="shared" si="1"/>
        <v>3.8115275933222468</v>
      </c>
      <c r="U10" s="52">
        <f t="shared" si="1"/>
        <v>3.6045917638317326</v>
      </c>
      <c r="V10" s="51">
        <f t="shared" si="1"/>
        <v>3.1611392</v>
      </c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</row>
    <row r="11" spans="1:256" s="42" customFormat="1" ht="13.8" customHeight="1" x14ac:dyDescent="0.25">
      <c r="A11" s="57">
        <v>8</v>
      </c>
      <c r="B11" s="83">
        <v>8</v>
      </c>
      <c r="C11" s="54">
        <f t="shared" si="0"/>
        <v>7.6516777517687817</v>
      </c>
      <c r="D11" s="54">
        <f t="shared" si="0"/>
        <v>7.3254814404944186</v>
      </c>
      <c r="E11" s="54">
        <f t="shared" si="0"/>
        <v>7.0196921895354762</v>
      </c>
      <c r="F11" s="53">
        <f t="shared" si="0"/>
        <v>6.7327448749504049</v>
      </c>
      <c r="G11" s="55">
        <f t="shared" si="0"/>
        <v>6.4632127594262556</v>
      </c>
      <c r="H11" s="54">
        <f t="shared" si="0"/>
        <v>6.2097938109695585</v>
      </c>
      <c r="I11" s="54">
        <f t="shared" si="0"/>
        <v>5.9712985062137367</v>
      </c>
      <c r="J11" s="54">
        <f t="shared" si="0"/>
        <v>5.7466389437253032</v>
      </c>
      <c r="K11" s="53">
        <f t="shared" si="0"/>
        <v>5.5348191147470214</v>
      </c>
      <c r="L11" s="55">
        <f t="shared" si="0"/>
        <v>5.3349261979026679</v>
      </c>
      <c r="M11" s="54">
        <f t="shared" si="1"/>
        <v>5.1461227609270841</v>
      </c>
      <c r="N11" s="54">
        <f t="shared" si="1"/>
        <v>4.967639766838591</v>
      </c>
      <c r="O11" s="54">
        <f t="shared" si="1"/>
        <v>4.7987702944442336</v>
      </c>
      <c r="P11" s="53">
        <f t="shared" si="1"/>
        <v>4.6388638939231397</v>
      </c>
      <c r="Q11" s="55">
        <f t="shared" si="1"/>
        <v>4.4873215076922168</v>
      </c>
      <c r="R11" s="54">
        <f t="shared" si="1"/>
        <v>4.3435908950123734</v>
      </c>
      <c r="S11" s="54">
        <f t="shared" si="1"/>
        <v>4.2071625060043925</v>
      </c>
      <c r="T11" s="53">
        <f t="shared" si="1"/>
        <v>4.0775657570527519</v>
      </c>
      <c r="U11" s="52">
        <f t="shared" si="1"/>
        <v>3.8371598031931109</v>
      </c>
      <c r="V11" s="51">
        <f t="shared" si="1"/>
        <v>3.3289113600000002</v>
      </c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</row>
    <row r="12" spans="1:256" s="42" customFormat="1" ht="13.8" customHeight="1" x14ac:dyDescent="0.25">
      <c r="A12" s="57">
        <v>9</v>
      </c>
      <c r="B12" s="83">
        <v>9</v>
      </c>
      <c r="C12" s="54">
        <f t="shared" si="0"/>
        <v>8.5660175760087114</v>
      </c>
      <c r="D12" s="54">
        <f t="shared" si="0"/>
        <v>8.1622367063670769</v>
      </c>
      <c r="E12" s="54">
        <f t="shared" si="0"/>
        <v>7.7861089218791015</v>
      </c>
      <c r="F12" s="53">
        <f t="shared" si="0"/>
        <v>7.4353316105292384</v>
      </c>
      <c r="G12" s="55">
        <f t="shared" si="0"/>
        <v>7.1078216756440549</v>
      </c>
      <c r="H12" s="54">
        <f t="shared" si="0"/>
        <v>6.801692274499584</v>
      </c>
      <c r="I12" s="54">
        <f t="shared" si="0"/>
        <v>6.5152322487978847</v>
      </c>
      <c r="J12" s="54">
        <f t="shared" si="0"/>
        <v>6.2468879108567616</v>
      </c>
      <c r="K12" s="53">
        <f t="shared" si="0"/>
        <v>5.9952468942633228</v>
      </c>
      <c r="L12" s="55">
        <f t="shared" si="0"/>
        <v>5.7590238162751524</v>
      </c>
      <c r="M12" s="54">
        <f t="shared" si="1"/>
        <v>5.537047532366743</v>
      </c>
      <c r="N12" s="54">
        <f t="shared" si="1"/>
        <v>5.3282497918201708</v>
      </c>
      <c r="O12" s="54">
        <f t="shared" si="1"/>
        <v>5.1316551278267548</v>
      </c>
      <c r="P12" s="53">
        <f t="shared" si="1"/>
        <v>4.9463718367746843</v>
      </c>
      <c r="Q12" s="55">
        <f t="shared" si="1"/>
        <v>4.771583919732362</v>
      </c>
      <c r="R12" s="54">
        <f t="shared" si="1"/>
        <v>4.6065438750106669</v>
      </c>
      <c r="S12" s="54">
        <f t="shared" si="1"/>
        <v>4.4505662444481979</v>
      </c>
      <c r="T12" s="53">
        <f t="shared" si="1"/>
        <v>4.3030218280108068</v>
      </c>
      <c r="U12" s="52">
        <f t="shared" si="1"/>
        <v>4.0309665026609247</v>
      </c>
      <c r="V12" s="51">
        <f t="shared" si="1"/>
        <v>3.4631290880000001</v>
      </c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</row>
    <row r="13" spans="1:256" s="42" customFormat="1" ht="13.8" customHeight="1" x14ac:dyDescent="0.25">
      <c r="A13" s="71">
        <v>10</v>
      </c>
      <c r="B13" s="85">
        <v>10</v>
      </c>
      <c r="C13" s="68">
        <f t="shared" si="0"/>
        <v>9.4713045307016852</v>
      </c>
      <c r="D13" s="68">
        <f t="shared" si="0"/>
        <v>8.9825850062422337</v>
      </c>
      <c r="E13" s="68">
        <f t="shared" si="0"/>
        <v>8.5302028367758282</v>
      </c>
      <c r="F13" s="67">
        <f t="shared" si="0"/>
        <v>8.1108957793550367</v>
      </c>
      <c r="G13" s="69">
        <f t="shared" si="0"/>
        <v>7.7217349291848132</v>
      </c>
      <c r="H13" s="68">
        <f t="shared" si="0"/>
        <v>7.3600870514147028</v>
      </c>
      <c r="I13" s="68">
        <f t="shared" si="0"/>
        <v>7.0235815409326019</v>
      </c>
      <c r="J13" s="68">
        <f t="shared" si="0"/>
        <v>6.7100813989414476</v>
      </c>
      <c r="K13" s="67">
        <f t="shared" si="0"/>
        <v>6.4176577011590128</v>
      </c>
      <c r="L13" s="69">
        <f t="shared" si="0"/>
        <v>6.1445671057046853</v>
      </c>
      <c r="M13" s="68">
        <f t="shared" si="1"/>
        <v>5.8892320111412095</v>
      </c>
      <c r="N13" s="68">
        <f t="shared" si="1"/>
        <v>5.650223028410867</v>
      </c>
      <c r="O13" s="68">
        <f t="shared" si="1"/>
        <v>5.4262434759528801</v>
      </c>
      <c r="P13" s="67">
        <f t="shared" si="1"/>
        <v>5.2161156462935825</v>
      </c>
      <c r="Q13" s="69">
        <f t="shared" si="1"/>
        <v>5.0187686258542277</v>
      </c>
      <c r="R13" s="68">
        <f t="shared" si="1"/>
        <v>4.8332274784574718</v>
      </c>
      <c r="S13" s="68">
        <f t="shared" si="1"/>
        <v>4.6586036277335028</v>
      </c>
      <c r="T13" s="67">
        <f t="shared" si="1"/>
        <v>4.4940862949244123</v>
      </c>
      <c r="U13" s="66">
        <f t="shared" si="1"/>
        <v>4.1924720855507713</v>
      </c>
      <c r="V13" s="65">
        <f t="shared" si="1"/>
        <v>3.5705032704000002</v>
      </c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</row>
    <row r="14" spans="1:256" s="42" customFormat="1" ht="13.2" customHeight="1" x14ac:dyDescent="0.25">
      <c r="A14" s="64">
        <v>20</v>
      </c>
      <c r="B14" s="84">
        <v>20</v>
      </c>
      <c r="C14" s="61">
        <f t="shared" si="0"/>
        <v>18.04555296627046</v>
      </c>
      <c r="D14" s="61">
        <f t="shared" si="0"/>
        <v>16.351433344597112</v>
      </c>
      <c r="E14" s="61">
        <f t="shared" si="0"/>
        <v>14.877474860455502</v>
      </c>
      <c r="F14" s="60">
        <f t="shared" si="0"/>
        <v>13.590326344967698</v>
      </c>
      <c r="G14" s="62">
        <f t="shared" si="0"/>
        <v>12.462210342539986</v>
      </c>
      <c r="H14" s="61">
        <f t="shared" si="0"/>
        <v>11.469921218565263</v>
      </c>
      <c r="I14" s="61">
        <f t="shared" si="0"/>
        <v>10.594014245516162</v>
      </c>
      <c r="J14" s="61">
        <f t="shared" si="0"/>
        <v>9.8181474074492936</v>
      </c>
      <c r="K14" s="60">
        <f t="shared" si="0"/>
        <v>9.1285456690859217</v>
      </c>
      <c r="L14" s="62">
        <f t="shared" si="0"/>
        <v>8.5135637197585652</v>
      </c>
      <c r="M14" s="61">
        <f t="shared" si="1"/>
        <v>7.9633281173668813</v>
      </c>
      <c r="N14" s="61">
        <f t="shared" si="1"/>
        <v>7.4694436243275977</v>
      </c>
      <c r="O14" s="61">
        <f t="shared" si="1"/>
        <v>7.0247515780640049</v>
      </c>
      <c r="P14" s="60">
        <f t="shared" si="1"/>
        <v>6.6231305516159438</v>
      </c>
      <c r="Q14" s="62">
        <f t="shared" si="1"/>
        <v>6.2593314737296453</v>
      </c>
      <c r="R14" s="61">
        <f t="shared" si="1"/>
        <v>5.9288408995523243</v>
      </c>
      <c r="S14" s="61">
        <f t="shared" si="1"/>
        <v>5.6277673362106073</v>
      </c>
      <c r="T14" s="60">
        <f t="shared" si="1"/>
        <v>5.3527464971278871</v>
      </c>
      <c r="U14" s="59">
        <f t="shared" si="1"/>
        <v>4.8695797334770559</v>
      </c>
      <c r="V14" s="58">
        <f t="shared" si="1"/>
        <v>3.9538831398157259</v>
      </c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  <c r="IV14" s="43"/>
    </row>
    <row r="15" spans="1:256" s="42" customFormat="1" ht="13.2" customHeight="1" x14ac:dyDescent="0.25">
      <c r="A15" s="57">
        <v>30</v>
      </c>
      <c r="B15" s="83">
        <v>30</v>
      </c>
      <c r="C15" s="54">
        <f t="shared" si="0"/>
        <v>25.807708221287605</v>
      </c>
      <c r="D15" s="54">
        <f t="shared" si="0"/>
        <v>22.396455551004401</v>
      </c>
      <c r="E15" s="54">
        <f t="shared" si="0"/>
        <v>19.600441349469769</v>
      </c>
      <c r="F15" s="53">
        <f t="shared" si="0"/>
        <v>17.292033300664492</v>
      </c>
      <c r="G15" s="55">
        <f t="shared" si="0"/>
        <v>15.372451026882835</v>
      </c>
      <c r="H15" s="54">
        <f t="shared" si="0"/>
        <v>13.764831151489428</v>
      </c>
      <c r="I15" s="54">
        <f t="shared" si="0"/>
        <v>12.409041183505858</v>
      </c>
      <c r="J15" s="54">
        <f t="shared" si="0"/>
        <v>11.257783343127485</v>
      </c>
      <c r="K15" s="53">
        <f t="shared" si="0"/>
        <v>10.273654043021743</v>
      </c>
      <c r="L15" s="55">
        <f t="shared" si="0"/>
        <v>9.42691446698832</v>
      </c>
      <c r="M15" s="54">
        <f t="shared" si="1"/>
        <v>8.6937925734661228</v>
      </c>
      <c r="N15" s="54">
        <f t="shared" si="1"/>
        <v>8.0551839676673627</v>
      </c>
      <c r="O15" s="54">
        <f t="shared" si="1"/>
        <v>7.4956534393311491</v>
      </c>
      <c r="P15" s="53">
        <f t="shared" si="1"/>
        <v>7.0026641122274702</v>
      </c>
      <c r="Q15" s="55">
        <f t="shared" si="1"/>
        <v>6.5659796367074357</v>
      </c>
      <c r="R15" s="54">
        <f t="shared" si="1"/>
        <v>6.177198497830787</v>
      </c>
      <c r="S15" s="54">
        <f t="shared" si="1"/>
        <v>5.8293896180972657</v>
      </c>
      <c r="T15" s="53">
        <f t="shared" si="1"/>
        <v>5.5168059509218228</v>
      </c>
      <c r="U15" s="52">
        <f t="shared" si="1"/>
        <v>4.9789363988345627</v>
      </c>
      <c r="V15" s="51">
        <f t="shared" si="1"/>
        <v>3.9950482398428586</v>
      </c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  <c r="IV15" s="43"/>
    </row>
    <row r="16" spans="1:256" s="42" customFormat="1" ht="13.8" customHeight="1" x14ac:dyDescent="0.25">
      <c r="A16" s="57">
        <v>40</v>
      </c>
      <c r="B16" s="83">
        <v>40</v>
      </c>
      <c r="C16" s="54">
        <f t="shared" si="0"/>
        <v>32.834686113956188</v>
      </c>
      <c r="D16" s="54">
        <f t="shared" si="0"/>
        <v>27.355479240738177</v>
      </c>
      <c r="E16" s="54">
        <f t="shared" si="0"/>
        <v>23.114771974206437</v>
      </c>
      <c r="F16" s="53">
        <f t="shared" si="0"/>
        <v>19.792773883426474</v>
      </c>
      <c r="G16" s="55">
        <f t="shared" si="0"/>
        <v>17.159086353994443</v>
      </c>
      <c r="H16" s="54">
        <f t="shared" si="0"/>
        <v>15.046296871524907</v>
      </c>
      <c r="I16" s="54">
        <f t="shared" si="0"/>
        <v>13.331708842638367</v>
      </c>
      <c r="J16" s="54">
        <f t="shared" si="0"/>
        <v>11.924613333746324</v>
      </c>
      <c r="K16" s="53">
        <f t="shared" si="0"/>
        <v>10.757360195238983</v>
      </c>
      <c r="L16" s="55">
        <f t="shared" si="0"/>
        <v>9.7790507184781994</v>
      </c>
      <c r="M16" s="54">
        <f t="shared" si="1"/>
        <v>8.9510508172007075</v>
      </c>
      <c r="N16" s="54">
        <f t="shared" si="1"/>
        <v>8.2437766818142126</v>
      </c>
      <c r="O16" s="54">
        <f t="shared" si="1"/>
        <v>7.6343756407713554</v>
      </c>
      <c r="P16" s="53">
        <f t="shared" si="1"/>
        <v>7.1050409407070942</v>
      </c>
      <c r="Q16" s="55">
        <f t="shared" si="1"/>
        <v>6.6417783727559101</v>
      </c>
      <c r="R16" s="54">
        <f t="shared" si="1"/>
        <v>6.233497093151942</v>
      </c>
      <c r="S16" s="54">
        <f t="shared" si="1"/>
        <v>5.8713345900329781</v>
      </c>
      <c r="T16" s="53">
        <f t="shared" si="1"/>
        <v>5.5481518830030989</v>
      </c>
      <c r="U16" s="52">
        <f t="shared" si="1"/>
        <v>4.9965981108160165</v>
      </c>
      <c r="V16" s="51">
        <f t="shared" si="1"/>
        <v>3.9994683088016862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</row>
    <row r="17" spans="1:256" s="42" customFormat="1" ht="13.8" customHeight="1" x14ac:dyDescent="0.25">
      <c r="A17" s="57">
        <v>50</v>
      </c>
      <c r="B17" s="83">
        <v>50</v>
      </c>
      <c r="C17" s="54">
        <f t="shared" si="0"/>
        <v>39.196117531105081</v>
      </c>
      <c r="D17" s="54">
        <f t="shared" si="0"/>
        <v>31.423605893651906</v>
      </c>
      <c r="E17" s="54">
        <f t="shared" si="0"/>
        <v>25.729764007008203</v>
      </c>
      <c r="F17" s="53">
        <f t="shared" si="0"/>
        <v>21.482184616669013</v>
      </c>
      <c r="G17" s="55">
        <f t="shared" si="0"/>
        <v>18.255925460552387</v>
      </c>
      <c r="H17" s="54">
        <f t="shared" si="0"/>
        <v>15.761860636388489</v>
      </c>
      <c r="I17" s="54">
        <f t="shared" si="0"/>
        <v>13.800746294033974</v>
      </c>
      <c r="J17" s="54">
        <f t="shared" si="0"/>
        <v>12.233484643060542</v>
      </c>
      <c r="K17" s="53">
        <f t="shared" si="0"/>
        <v>10.961682901297477</v>
      </c>
      <c r="L17" s="55">
        <f t="shared" si="0"/>
        <v>9.9148144872049926</v>
      </c>
      <c r="M17" s="54">
        <f t="shared" si="1"/>
        <v>9.0416531776808071</v>
      </c>
      <c r="N17" s="54">
        <f t="shared" si="1"/>
        <v>8.304498488385498</v>
      </c>
      <c r="O17" s="54">
        <f t="shared" si="1"/>
        <v>7.6752415849420448</v>
      </c>
      <c r="P17" s="53">
        <f t="shared" si="1"/>
        <v>7.1326564564276511</v>
      </c>
      <c r="Q17" s="55">
        <f t="shared" si="1"/>
        <v>6.6605146610504624</v>
      </c>
      <c r="R17" s="54">
        <f t="shared" si="1"/>
        <v>6.2462590616083355</v>
      </c>
      <c r="S17" s="54">
        <f t="shared" si="1"/>
        <v>5.8800607122364594</v>
      </c>
      <c r="T17" s="53">
        <f t="shared" si="1"/>
        <v>5.5541409768061181</v>
      </c>
      <c r="U17" s="52">
        <f t="shared" si="1"/>
        <v>4.9994505759044134</v>
      </c>
      <c r="V17" s="51">
        <f t="shared" si="1"/>
        <v>3.9999429100922916</v>
      </c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</row>
    <row r="18" spans="1:256" s="42" customFormat="1" ht="13.8" customHeight="1" x14ac:dyDescent="0.25">
      <c r="A18" s="50">
        <v>100</v>
      </c>
      <c r="B18" s="82">
        <v>100</v>
      </c>
      <c r="C18" s="47">
        <f t="shared" si="0"/>
        <v>63.028878767088116</v>
      </c>
      <c r="D18" s="47">
        <f t="shared" si="0"/>
        <v>43.09835164011271</v>
      </c>
      <c r="E18" s="47">
        <f t="shared" si="0"/>
        <v>31.598905338326361</v>
      </c>
      <c r="F18" s="46">
        <f t="shared" si="0"/>
        <v>24.504998997151993</v>
      </c>
      <c r="G18" s="48">
        <f t="shared" si="0"/>
        <v>19.847910200042527</v>
      </c>
      <c r="H18" s="47">
        <f t="shared" si="0"/>
        <v>16.617546229521004</v>
      </c>
      <c r="I18" s="47">
        <f t="shared" si="0"/>
        <v>14.269250709007473</v>
      </c>
      <c r="J18" s="47">
        <f t="shared" si="0"/>
        <v>12.494317565161236</v>
      </c>
      <c r="K18" s="46">
        <f t="shared" si="0"/>
        <v>11.109101520021182</v>
      </c>
      <c r="L18" s="48">
        <f t="shared" si="0"/>
        <v>9.9992743428409838</v>
      </c>
      <c r="M18" s="47">
        <f t="shared" si="1"/>
        <v>9.0906422149604165</v>
      </c>
      <c r="N18" s="47">
        <f t="shared" si="1"/>
        <v>8.3332335595393534</v>
      </c>
      <c r="O18" s="47">
        <f t="shared" si="1"/>
        <v>7.6922698295450118</v>
      </c>
      <c r="P18" s="46">
        <f t="shared" si="1"/>
        <v>7.1428425752966334</v>
      </c>
      <c r="Q18" s="48">
        <f t="shared" si="1"/>
        <v>6.6666609895907012</v>
      </c>
      <c r="R18" s="47">
        <f t="shared" si="1"/>
        <v>6.2499977608607917</v>
      </c>
      <c r="S18" s="47">
        <f t="shared" si="1"/>
        <v>5.882352047943173</v>
      </c>
      <c r="T18" s="46">
        <f t="shared" si="1"/>
        <v>5.5555551953696085</v>
      </c>
      <c r="U18" s="45">
        <f t="shared" si="1"/>
        <v>4.9999999396266324</v>
      </c>
      <c r="V18" s="44">
        <f t="shared" si="1"/>
        <v>3.9999999991851856</v>
      </c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</row>
  </sheetData>
  <pageMargins left="0.23622000000000001" right="0.23622000000000001" top="0.98425200000000002" bottom="0.98425200000000002" header="0.51181100000000002" footer="0.51181100000000002"/>
  <pageSetup paperSize="9" orientation="landscape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7EF34-4957-4FEE-A6BC-8655D1E4C1D1}">
  <dimension ref="A1:J18"/>
  <sheetViews>
    <sheetView showGridLines="0" showRowColHeaders="0" workbookViewId="0">
      <selection activeCell="I9" sqref="I9"/>
    </sheetView>
  </sheetViews>
  <sheetFormatPr defaultColWidth="8.77734375" defaultRowHeight="14.4" x14ac:dyDescent="0.3"/>
  <cols>
    <col min="1" max="1" width="20.77734375" customWidth="1"/>
    <col min="2" max="2" width="7.33203125" bestFit="1" customWidth="1"/>
    <col min="3" max="3" width="7" bestFit="1" customWidth="1"/>
    <col min="4" max="9" width="15.77734375" customWidth="1"/>
  </cols>
  <sheetData>
    <row r="1" spans="1:10" ht="30" customHeight="1" x14ac:dyDescent="0.3">
      <c r="A1" s="126" t="s">
        <v>102</v>
      </c>
      <c r="D1" s="24" t="s">
        <v>22</v>
      </c>
      <c r="E1" s="23" t="s">
        <v>21</v>
      </c>
      <c r="F1" s="23" t="s">
        <v>20</v>
      </c>
      <c r="G1" s="23" t="s">
        <v>19</v>
      </c>
      <c r="H1" s="23" t="s">
        <v>18</v>
      </c>
      <c r="I1" s="23" t="s">
        <v>17</v>
      </c>
      <c r="J1" s="22"/>
    </row>
    <row r="2" spans="1:10" x14ac:dyDescent="0.3">
      <c r="A2" s="16" t="s">
        <v>16</v>
      </c>
      <c r="B2" s="9"/>
      <c r="C2" s="9"/>
      <c r="D2" s="24"/>
      <c r="E2" s="23"/>
      <c r="F2" s="23"/>
      <c r="G2" s="23"/>
      <c r="H2" s="23"/>
      <c r="I2" s="23"/>
      <c r="J2" s="22"/>
    </row>
    <row r="3" spans="1:10" x14ac:dyDescent="0.3">
      <c r="A3" s="6" t="s">
        <v>11</v>
      </c>
      <c r="B3" s="15"/>
      <c r="C3" s="15"/>
      <c r="D3" s="21"/>
      <c r="E3" s="20"/>
      <c r="F3" s="132">
        <v>1</v>
      </c>
      <c r="G3" s="132">
        <v>1</v>
      </c>
      <c r="H3" s="132">
        <v>1</v>
      </c>
      <c r="I3" s="20">
        <f>SUM(D3:H3)</f>
        <v>3</v>
      </c>
      <c r="J3" s="6"/>
    </row>
    <row r="4" spans="1:10" x14ac:dyDescent="0.3">
      <c r="A4" s="13" t="s">
        <v>9</v>
      </c>
      <c r="B4" s="12"/>
      <c r="C4" s="12"/>
      <c r="D4" s="130">
        <v>1</v>
      </c>
      <c r="E4" s="131">
        <v>1</v>
      </c>
      <c r="F4" s="19">
        <f>F3</f>
        <v>1</v>
      </c>
      <c r="G4" s="19">
        <f>G3</f>
        <v>1</v>
      </c>
      <c r="H4" s="19">
        <f>H3</f>
        <v>1</v>
      </c>
      <c r="I4" s="19">
        <f>D4-E4+F4+G4+H4</f>
        <v>3</v>
      </c>
      <c r="J4" s="6"/>
    </row>
    <row r="5" spans="1:10" x14ac:dyDescent="0.3">
      <c r="A5" s="16" t="s">
        <v>15</v>
      </c>
      <c r="B5" s="9"/>
      <c r="C5" s="9"/>
      <c r="D5" s="10"/>
      <c r="E5" s="9"/>
      <c r="F5" s="9"/>
      <c r="G5" s="9"/>
      <c r="H5" s="9"/>
      <c r="I5" s="9"/>
      <c r="J5" s="6"/>
    </row>
    <row r="6" spans="1:10" x14ac:dyDescent="0.3">
      <c r="A6" s="6" t="s">
        <v>11</v>
      </c>
      <c r="B6" s="127">
        <v>1</v>
      </c>
      <c r="C6" s="15" t="s">
        <v>14</v>
      </c>
      <c r="D6" s="14"/>
      <c r="E6" s="5"/>
      <c r="F6" s="5">
        <f>F3*$B6/2</f>
        <v>0.5</v>
      </c>
      <c r="G6" s="5">
        <f>G3*$B6</f>
        <v>1</v>
      </c>
      <c r="H6" s="5">
        <f>H3*$B6</f>
        <v>1</v>
      </c>
      <c r="I6" s="5">
        <f>F6+G6+H6</f>
        <v>2.5</v>
      </c>
      <c r="J6" s="6" t="s">
        <v>10</v>
      </c>
    </row>
    <row r="7" spans="1:10" x14ac:dyDescent="0.3">
      <c r="A7" s="13" t="s">
        <v>9</v>
      </c>
      <c r="B7" s="128">
        <v>1</v>
      </c>
      <c r="C7" s="12" t="s">
        <v>14</v>
      </c>
      <c r="D7" s="18">
        <f>D4*$B7</f>
        <v>1</v>
      </c>
      <c r="E7" s="17">
        <f>E4*$B7*-1</f>
        <v>-1</v>
      </c>
      <c r="F7" s="17">
        <f>F4*$B7</f>
        <v>1</v>
      </c>
      <c r="G7" s="17">
        <f>G4*$B7</f>
        <v>1</v>
      </c>
      <c r="H7" s="17">
        <f>H4*$B7</f>
        <v>1</v>
      </c>
      <c r="I7" s="17">
        <f>D7+E7+F7+G7+H7</f>
        <v>3</v>
      </c>
      <c r="J7" s="6" t="s">
        <v>8</v>
      </c>
    </row>
    <row r="8" spans="1:10" x14ac:dyDescent="0.3">
      <c r="A8" s="16" t="s">
        <v>13</v>
      </c>
      <c r="B8" s="129">
        <v>1</v>
      </c>
      <c r="C8" s="9" t="s">
        <v>12</v>
      </c>
      <c r="D8" s="14"/>
      <c r="E8" s="5"/>
      <c r="F8" s="5"/>
      <c r="G8" s="5"/>
      <c r="H8" s="5"/>
      <c r="I8" s="5"/>
      <c r="J8" s="6"/>
    </row>
    <row r="9" spans="1:10" x14ac:dyDescent="0.3">
      <c r="A9" s="6" t="s">
        <v>11</v>
      </c>
      <c r="B9" s="15"/>
      <c r="C9" s="15"/>
      <c r="D9" s="14"/>
      <c r="E9" s="5"/>
      <c r="F9" s="5">
        <f t="shared" ref="F9:I10" si="0">F6*Oms</f>
        <v>0.5</v>
      </c>
      <c r="G9" s="5">
        <f t="shared" si="0"/>
        <v>1</v>
      </c>
      <c r="H9" s="5">
        <f t="shared" si="0"/>
        <v>1</v>
      </c>
      <c r="I9" s="134">
        <f t="shared" si="0"/>
        <v>2.5</v>
      </c>
      <c r="J9" s="6" t="s">
        <v>10</v>
      </c>
    </row>
    <row r="10" spans="1:10" x14ac:dyDescent="0.3">
      <c r="A10" s="13" t="s">
        <v>9</v>
      </c>
      <c r="B10" s="12"/>
      <c r="C10" s="11"/>
      <c r="D10" s="5">
        <f>D7*Oms</f>
        <v>1</v>
      </c>
      <c r="E10" s="5">
        <f>E7*Oms</f>
        <v>-1</v>
      </c>
      <c r="F10" s="5">
        <f t="shared" si="0"/>
        <v>1</v>
      </c>
      <c r="G10" s="5">
        <f t="shared" si="0"/>
        <v>1</v>
      </c>
      <c r="H10" s="5">
        <f t="shared" si="0"/>
        <v>1</v>
      </c>
      <c r="I10" s="135">
        <f t="shared" si="0"/>
        <v>3</v>
      </c>
      <c r="J10" s="6" t="s">
        <v>8</v>
      </c>
    </row>
    <row r="11" spans="1:10" x14ac:dyDescent="0.3">
      <c r="A11" s="10"/>
      <c r="B11" s="9"/>
      <c r="C11" s="9"/>
      <c r="D11" s="8"/>
      <c r="E11" s="7"/>
      <c r="F11" s="7"/>
      <c r="G11" s="7"/>
      <c r="H11" s="7"/>
      <c r="I11" s="136"/>
      <c r="J11" s="6"/>
    </row>
    <row r="12" spans="1:10" x14ac:dyDescent="0.3">
      <c r="A12" s="141"/>
      <c r="B12" s="138"/>
      <c r="C12" s="139" t="s">
        <v>7</v>
      </c>
      <c r="D12" s="140">
        <f t="shared" ref="D12:I12" si="1">D10+D9</f>
        <v>1</v>
      </c>
      <c r="E12" s="135">
        <f t="shared" si="1"/>
        <v>-1</v>
      </c>
      <c r="F12" s="135">
        <f t="shared" si="1"/>
        <v>1.5</v>
      </c>
      <c r="G12" s="135">
        <f t="shared" si="1"/>
        <v>2</v>
      </c>
      <c r="H12" s="135">
        <f t="shared" si="1"/>
        <v>2</v>
      </c>
      <c r="I12" s="135">
        <f t="shared" si="1"/>
        <v>5.5</v>
      </c>
      <c r="J12" s="6"/>
    </row>
    <row r="13" spans="1:10" x14ac:dyDescent="0.3">
      <c r="I13" s="137" t="s">
        <v>6</v>
      </c>
    </row>
    <row r="14" spans="1:10" x14ac:dyDescent="0.3">
      <c r="I14" s="5"/>
    </row>
    <row r="15" spans="1:10" x14ac:dyDescent="0.3">
      <c r="G15" t="s">
        <v>5</v>
      </c>
      <c r="I15" s="4">
        <f>I12</f>
        <v>5.5</v>
      </c>
    </row>
    <row r="16" spans="1:10" x14ac:dyDescent="0.3">
      <c r="A16" t="s">
        <v>4</v>
      </c>
      <c r="D16" s="133">
        <v>0</v>
      </c>
      <c r="E16" t="s">
        <v>3</v>
      </c>
      <c r="F16" s="133">
        <v>0</v>
      </c>
      <c r="G16" t="s">
        <v>2</v>
      </c>
      <c r="I16" s="4">
        <f>D16-F16</f>
        <v>0</v>
      </c>
    </row>
    <row r="17" spans="7:9" x14ac:dyDescent="0.3">
      <c r="G17" t="s">
        <v>1</v>
      </c>
      <c r="I17" s="133">
        <v>0</v>
      </c>
    </row>
    <row r="18" spans="7:9" x14ac:dyDescent="0.3">
      <c r="G18" s="3" t="s">
        <v>0</v>
      </c>
      <c r="H18" s="2"/>
      <c r="I18" s="1">
        <f>I15+I16+I17</f>
        <v>5.5</v>
      </c>
    </row>
  </sheetData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8AE1D-AE4B-4C8C-8668-03B7A9139BA5}">
  <sheetPr>
    <pageSetUpPr fitToPage="1"/>
  </sheetPr>
  <dimension ref="A1:H29"/>
  <sheetViews>
    <sheetView showGridLines="0" workbookViewId="0">
      <selection activeCell="G10" sqref="G10"/>
    </sheetView>
  </sheetViews>
  <sheetFormatPr defaultColWidth="8.77734375" defaultRowHeight="15" customHeight="1" x14ac:dyDescent="0.3"/>
  <cols>
    <col min="1" max="1" width="26.88671875" style="112" bestFit="1" customWidth="1"/>
    <col min="2" max="2" width="7.44140625" style="112" bestFit="1" customWidth="1"/>
    <col min="3" max="3" width="8.5546875" style="112" customWidth="1"/>
    <col min="4" max="4" width="7.44140625" style="112" bestFit="1" customWidth="1"/>
    <col min="5" max="5" width="19.21875" style="112" customWidth="1"/>
    <col min="6" max="6" width="12.33203125" style="112" bestFit="1" customWidth="1"/>
    <col min="7" max="7" width="6.44140625" style="112" bestFit="1" customWidth="1"/>
    <col min="8" max="8" width="9.88671875" style="112" bestFit="1" customWidth="1"/>
    <col min="9" max="258" width="8.77734375" style="35" customWidth="1"/>
    <col min="259" max="16384" width="8.77734375" style="35"/>
  </cols>
  <sheetData>
    <row r="1" spans="1:8" ht="21" x14ac:dyDescent="0.3">
      <c r="A1" s="107" t="s">
        <v>60</v>
      </c>
      <c r="B1" s="107" t="s">
        <v>59</v>
      </c>
      <c r="C1" s="107" t="s">
        <v>58</v>
      </c>
      <c r="D1" s="108"/>
      <c r="E1" s="109" t="s">
        <v>94</v>
      </c>
      <c r="F1" s="110"/>
      <c r="G1" s="110"/>
      <c r="H1" s="35"/>
    </row>
    <row r="2" spans="1:8" ht="14.4" x14ac:dyDescent="0.3">
      <c r="A2" s="36"/>
      <c r="B2" s="111" t="s">
        <v>64</v>
      </c>
      <c r="C2" s="111" t="s">
        <v>65</v>
      </c>
      <c r="D2" s="36"/>
      <c r="F2" s="113" t="s">
        <v>57</v>
      </c>
      <c r="G2" s="113" t="s">
        <v>56</v>
      </c>
      <c r="H2" s="114" t="s">
        <v>55</v>
      </c>
    </row>
    <row r="3" spans="1:8" ht="14.4" x14ac:dyDescent="0.3">
      <c r="A3" s="35"/>
      <c r="B3" s="142">
        <v>2017</v>
      </c>
      <c r="C3" s="142">
        <v>2017</v>
      </c>
      <c r="D3" s="142">
        <v>2016</v>
      </c>
      <c r="E3" s="112" t="s">
        <v>98</v>
      </c>
      <c r="F3" s="38">
        <v>839394096</v>
      </c>
      <c r="G3" s="115">
        <v>354.2</v>
      </c>
      <c r="H3" s="116">
        <f>F3*G3/1000000</f>
        <v>297313.38880320004</v>
      </c>
    </row>
    <row r="4" spans="1:8" s="36" customFormat="1" ht="14.4" x14ac:dyDescent="0.3">
      <c r="A4" s="108" t="s">
        <v>66</v>
      </c>
      <c r="B4" s="38">
        <v>116421</v>
      </c>
      <c r="C4" s="116"/>
      <c r="D4" s="116"/>
      <c r="E4" s="35" t="s">
        <v>99</v>
      </c>
      <c r="F4" s="38">
        <v>390219008</v>
      </c>
      <c r="G4" s="115">
        <v>314.60000000000002</v>
      </c>
      <c r="H4" s="116">
        <f>F4*G4/1000000</f>
        <v>122762.8999168</v>
      </c>
    </row>
    <row r="5" spans="1:8" s="36" customFormat="1" ht="14.4" x14ac:dyDescent="0.3">
      <c r="A5" s="108" t="s">
        <v>67</v>
      </c>
      <c r="B5" s="38">
        <v>-1380</v>
      </c>
      <c r="C5" s="116"/>
      <c r="D5" s="117"/>
      <c r="E5" s="35" t="s">
        <v>82</v>
      </c>
      <c r="F5" s="116">
        <f>SUM(F3:F4)</f>
        <v>1229613104</v>
      </c>
      <c r="G5" s="118">
        <f>(F3*G3+F4*G4)/F5</f>
        <v>341.63289847307936</v>
      </c>
      <c r="H5" s="116">
        <f>SUM(H3:H4)</f>
        <v>420076.28872000007</v>
      </c>
    </row>
    <row r="6" spans="1:8" s="36" customFormat="1" ht="14.4" x14ac:dyDescent="0.3">
      <c r="A6" s="119" t="s">
        <v>68</v>
      </c>
      <c r="B6" s="116">
        <v>23129</v>
      </c>
      <c r="C6" s="116"/>
      <c r="D6" s="117"/>
      <c r="E6" s="120" t="s">
        <v>95</v>
      </c>
      <c r="F6" s="121"/>
      <c r="G6" s="121"/>
      <c r="H6" s="122">
        <v>7</v>
      </c>
    </row>
    <row r="7" spans="1:8" ht="14.4" x14ac:dyDescent="0.3">
      <c r="A7" s="108" t="s">
        <v>69</v>
      </c>
      <c r="B7" s="38">
        <v>16693</v>
      </c>
      <c r="C7" s="116"/>
      <c r="D7" s="116"/>
      <c r="E7" s="39"/>
      <c r="F7" s="39"/>
      <c r="G7" s="39"/>
      <c r="H7" s="35"/>
    </row>
    <row r="8" spans="1:8" ht="14.4" x14ac:dyDescent="0.3">
      <c r="A8" s="36"/>
      <c r="B8" s="117"/>
      <c r="C8" s="117"/>
      <c r="D8" s="116"/>
      <c r="E8" s="106"/>
      <c r="F8" s="106"/>
      <c r="G8" s="106"/>
      <c r="H8" s="36"/>
    </row>
    <row r="9" spans="1:8" ht="14.4" x14ac:dyDescent="0.3">
      <c r="A9" s="108" t="s">
        <v>70</v>
      </c>
      <c r="B9" s="116"/>
      <c r="C9" s="38">
        <v>18415</v>
      </c>
      <c r="D9" s="38">
        <v>16912</v>
      </c>
      <c r="E9" s="39"/>
      <c r="F9" s="39"/>
      <c r="G9" s="39"/>
      <c r="H9" s="35"/>
    </row>
    <row r="10" spans="1:8" s="36" customFormat="1" ht="14.4" x14ac:dyDescent="0.3">
      <c r="A10" s="108" t="s">
        <v>71</v>
      </c>
      <c r="B10" s="116"/>
      <c r="C10" s="38">
        <v>74516</v>
      </c>
      <c r="D10" s="38">
        <v>61001</v>
      </c>
      <c r="E10" s="106"/>
      <c r="F10" s="106"/>
      <c r="G10" s="106"/>
    </row>
    <row r="11" spans="1:8" ht="14.4" x14ac:dyDescent="0.3">
      <c r="A11" s="108" t="s">
        <v>72</v>
      </c>
      <c r="B11" s="116"/>
      <c r="C11" s="38">
        <v>60723</v>
      </c>
      <c r="D11" s="38">
        <v>53177</v>
      </c>
      <c r="E11" s="35"/>
      <c r="F11" s="35"/>
      <c r="G11" s="35"/>
      <c r="H11" s="35"/>
    </row>
    <row r="12" spans="1:8" ht="14.4" x14ac:dyDescent="0.3">
      <c r="A12" s="108" t="s">
        <v>96</v>
      </c>
      <c r="B12" s="116"/>
      <c r="C12" s="38">
        <v>36171</v>
      </c>
      <c r="D12" s="38">
        <v>33043</v>
      </c>
      <c r="E12" s="35"/>
      <c r="F12" s="35"/>
      <c r="G12" s="35"/>
      <c r="H12" s="35"/>
    </row>
    <row r="13" spans="1:8" s="36" customFormat="1" ht="14.4" x14ac:dyDescent="0.3">
      <c r="A13" s="108" t="s">
        <v>73</v>
      </c>
      <c r="B13" s="116"/>
      <c r="C13" s="38">
        <v>125738</v>
      </c>
      <c r="D13" s="38">
        <v>115892</v>
      </c>
      <c r="E13" s="37"/>
      <c r="F13" s="37"/>
      <c r="G13" s="37"/>
    </row>
    <row r="14" spans="1:8" ht="14.4" x14ac:dyDescent="0.3">
      <c r="A14" s="36"/>
      <c r="B14" s="36"/>
      <c r="C14" s="36"/>
      <c r="D14" s="35"/>
      <c r="E14" s="35"/>
      <c r="F14" s="35"/>
      <c r="G14" s="35"/>
      <c r="H14" s="35"/>
    </row>
    <row r="15" spans="1:8" ht="14.4" x14ac:dyDescent="0.3">
      <c r="A15" s="111" t="s">
        <v>74</v>
      </c>
      <c r="B15" s="123">
        <f>C11/C13</f>
        <v>0.48293276495570153</v>
      </c>
      <c r="C15" s="108" t="s">
        <v>83</v>
      </c>
      <c r="D15" s="35"/>
      <c r="E15" s="108"/>
      <c r="F15" s="108"/>
      <c r="G15" s="108"/>
      <c r="H15" s="35"/>
    </row>
    <row r="16" spans="1:8" s="36" customFormat="1" ht="14.4" x14ac:dyDescent="0.3">
      <c r="A16" s="111" t="s">
        <v>97</v>
      </c>
      <c r="B16" s="118">
        <f>(C10-C9)/C12</f>
        <v>1.5509938901329794</v>
      </c>
      <c r="C16" s="119" t="s">
        <v>84</v>
      </c>
    </row>
    <row r="17" spans="1:8" ht="14.4" x14ac:dyDescent="0.3">
      <c r="A17" s="111" t="s">
        <v>75</v>
      </c>
      <c r="B17" s="118">
        <f>C10/C12</f>
        <v>2.0601033977495784</v>
      </c>
      <c r="C17" s="108" t="s">
        <v>85</v>
      </c>
      <c r="D17" s="35"/>
      <c r="E17" s="35"/>
      <c r="F17" s="35"/>
      <c r="G17" s="35"/>
      <c r="H17" s="35"/>
    </row>
    <row r="18" spans="1:8" ht="14.4" x14ac:dyDescent="0.3">
      <c r="A18" s="36"/>
      <c r="B18" s="36"/>
      <c r="C18" s="36"/>
      <c r="D18" s="35"/>
      <c r="E18" s="35"/>
      <c r="F18" s="35"/>
      <c r="G18" s="35"/>
      <c r="H18" s="35"/>
    </row>
    <row r="19" spans="1:8" ht="15.6" x14ac:dyDescent="0.35">
      <c r="A19" s="111" t="s">
        <v>100</v>
      </c>
      <c r="B19" s="123">
        <f>(B6-B5)/((C13+D13)/2)</f>
        <v>0.20286388279601042</v>
      </c>
      <c r="C19" s="108" t="s">
        <v>86</v>
      </c>
      <c r="D19" s="35"/>
      <c r="E19" s="35"/>
      <c r="F19" s="35"/>
      <c r="G19" s="35"/>
      <c r="H19" s="35"/>
    </row>
    <row r="20" spans="1:8" s="36" customFormat="1" ht="15.6" x14ac:dyDescent="0.35">
      <c r="A20" s="111" t="s">
        <v>101</v>
      </c>
      <c r="B20" s="123">
        <f>B7/((C11+D11)/2)</f>
        <v>0.293116769095698</v>
      </c>
      <c r="C20" s="108" t="s">
        <v>87</v>
      </c>
    </row>
    <row r="21" spans="1:8" ht="14.4" x14ac:dyDescent="0.3">
      <c r="A21" s="111" t="s">
        <v>76</v>
      </c>
      <c r="B21" s="123">
        <f>(B6-B5)/B4</f>
        <v>0.21052043875245874</v>
      </c>
      <c r="C21" s="108" t="s">
        <v>88</v>
      </c>
      <c r="D21" s="35"/>
      <c r="E21" s="35"/>
      <c r="F21" s="35"/>
      <c r="G21" s="35"/>
      <c r="H21" s="35"/>
    </row>
    <row r="22" spans="1:8" ht="14.4" x14ac:dyDescent="0.3">
      <c r="A22" s="111" t="s">
        <v>77</v>
      </c>
      <c r="B22" s="118">
        <f>B4/((C13+D13)/2)</f>
        <v>0.96363034391424907</v>
      </c>
      <c r="C22" s="108" t="s">
        <v>89</v>
      </c>
      <c r="D22" s="35"/>
      <c r="E22" s="35"/>
      <c r="F22" s="35"/>
      <c r="G22" s="35"/>
      <c r="H22" s="35"/>
    </row>
    <row r="23" spans="1:8" ht="14.4" x14ac:dyDescent="0.3">
      <c r="A23" s="36"/>
      <c r="B23" s="36"/>
      <c r="C23" s="36"/>
      <c r="D23" s="35"/>
      <c r="E23" s="35"/>
      <c r="F23" s="35"/>
      <c r="G23" s="35"/>
      <c r="H23" s="35"/>
    </row>
    <row r="24" spans="1:8" ht="14.4" x14ac:dyDescent="0.3">
      <c r="A24" s="111" t="s">
        <v>78</v>
      </c>
      <c r="B24" s="124">
        <f>B7*1000000/F5</f>
        <v>13.575814982531286</v>
      </c>
      <c r="C24" s="108" t="s">
        <v>90</v>
      </c>
      <c r="D24" s="35"/>
      <c r="E24" s="35"/>
      <c r="F24" s="35"/>
      <c r="G24" s="35"/>
      <c r="H24" s="35"/>
    </row>
    <row r="25" spans="1:8" s="36" customFormat="1" ht="14.4" x14ac:dyDescent="0.3">
      <c r="A25" s="111" t="s">
        <v>79</v>
      </c>
      <c r="B25" s="124">
        <f>C11*1000000/F5</f>
        <v>49.383826345429057</v>
      </c>
      <c r="C25" s="108" t="s">
        <v>91</v>
      </c>
    </row>
    <row r="26" spans="1:8" ht="14.4" x14ac:dyDescent="0.3">
      <c r="A26" s="111" t="s">
        <v>80</v>
      </c>
      <c r="B26" s="124">
        <f>G5/B24</f>
        <v>25.164816912478283</v>
      </c>
      <c r="C26" s="108" t="s">
        <v>92</v>
      </c>
      <c r="D26" s="35"/>
      <c r="E26" s="35"/>
      <c r="F26" s="35"/>
      <c r="G26" s="35"/>
      <c r="H26" s="35"/>
    </row>
    <row r="27" spans="1:8" ht="14.4" x14ac:dyDescent="0.3">
      <c r="A27" s="111" t="s">
        <v>81</v>
      </c>
      <c r="B27" s="125">
        <f>H6/G5</f>
        <v>2.0489829964521405E-2</v>
      </c>
      <c r="C27" s="108" t="s">
        <v>93</v>
      </c>
      <c r="D27" s="35"/>
      <c r="E27" s="35"/>
      <c r="F27" s="35"/>
      <c r="G27" s="35"/>
      <c r="H27" s="35"/>
    </row>
    <row r="28" spans="1:8" ht="15" customHeight="1" x14ac:dyDescent="0.3">
      <c r="A28" s="35"/>
      <c r="B28" s="35"/>
      <c r="C28" s="35"/>
      <c r="D28" s="35"/>
      <c r="E28" s="35"/>
      <c r="F28" s="35"/>
      <c r="G28" s="35"/>
      <c r="H28" s="35"/>
    </row>
    <row r="29" spans="1:8" ht="15" customHeight="1" x14ac:dyDescent="0.3">
      <c r="A29" s="35"/>
      <c r="B29" s="35"/>
      <c r="C29" s="35"/>
      <c r="D29" s="35"/>
      <c r="E29" s="35"/>
      <c r="F29" s="35"/>
      <c r="G29" s="35"/>
      <c r="H29" s="35"/>
    </row>
  </sheetData>
  <pageMargins left="0.70866099999999999" right="0.70866099999999999" top="0.748031" bottom="0.748031" header="0.31496099999999999" footer="0.31496099999999999"/>
  <pageSetup orientation="landscape" r:id="rId1"/>
  <headerFooter>
    <oddHeader>&amp;C&amp;"Calibri,Regular"&amp;11&amp;K000000Atlas Copco</oddHead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10</vt:i4>
      </vt:variant>
    </vt:vector>
  </HeadingPairs>
  <TitlesOfParts>
    <vt:vector size="15" baseType="lpstr">
      <vt:lpstr>Investeringskalkylering</vt:lpstr>
      <vt:lpstr>Tabell nuvärde &amp; slutvärde</vt:lpstr>
      <vt:lpstr>Tabell nuvärdesumma &amp; annuitet</vt:lpstr>
      <vt:lpstr>Kapitalbehov</vt:lpstr>
      <vt:lpstr>Mått</vt:lpstr>
      <vt:lpstr>Investeringskalkylering!i</vt:lpstr>
      <vt:lpstr>ii</vt:lpstr>
      <vt:lpstr>Oms</vt:lpstr>
      <vt:lpstr>Mått!Utskriftsområde</vt:lpstr>
      <vt:lpstr>'Tabell nuvärde &amp; slutvärde'!Utskriftsområde</vt:lpstr>
      <vt:lpstr>'Tabell nuvärdesumma &amp; annuitet'!Utskriftsområde</vt:lpstr>
      <vt:lpstr>Investeringskalkylering!y</vt:lpstr>
      <vt:lpstr>Investeringskalkylering!years</vt:lpstr>
      <vt:lpstr>years2</vt:lpstr>
      <vt:lpstr>år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Håkan Kullvén</dc:creator>
  <cp:lastModifiedBy>Håkan Kullvén</cp:lastModifiedBy>
  <cp:lastPrinted>2018-11-18T07:01:46Z</cp:lastPrinted>
  <dcterms:created xsi:type="dcterms:W3CDTF">2018-11-18T06:41:35Z</dcterms:created>
  <dcterms:modified xsi:type="dcterms:W3CDTF">2018-11-18T08:12:41Z</dcterms:modified>
</cp:coreProperties>
</file>