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omments7.xml" ContentType="application/vnd.openxmlformats-officedocument.spreadsheetml.comments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omments8.xml" ContentType="application/vnd.openxmlformats-officedocument.spreadsheetml.comment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omments10.xml" ContentType="application/vnd.openxmlformats-officedocument.spreadsheetml.comments+xml"/>
  <Override PartName="/xl/charts/chart2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2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4.xml" ContentType="application/vnd.openxmlformats-officedocument.drawing+xml"/>
  <Override PartName="/xl/comments11.xml" ContentType="application/vnd.openxmlformats-officedocument.spreadsheetml.comments+xml"/>
  <Override PartName="/xl/charts/chart2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omments12.xml" ContentType="application/vnd.openxmlformats-officedocument.spreadsheetml.comments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7.xml" ContentType="application/vnd.openxmlformats-officedocument.drawing+xml"/>
  <Override PartName="/xl/comments13.xml" ContentType="application/vnd.openxmlformats-officedocument.spreadsheetml.comment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omments14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0.xml" ContentType="application/vnd.openxmlformats-officedocument.drawing+xml"/>
  <Override PartName="/xl/comments15.xml" ContentType="application/vnd.openxmlformats-officedocument.spreadsheetml.comment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2.xml" ContentType="application/vnd.openxmlformats-officedocument.drawing+xml"/>
  <Override PartName="/xl/comments16.xml" ContentType="application/vnd.openxmlformats-officedocument.spreadsheetml.comment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33.xml" ContentType="application/vnd.openxmlformats-officedocument.drawing+xml"/>
  <Override PartName="/xl/comments17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k-kfr\Work Folders\Documents\PDF\Makrobok alla\Makrobok 2024\XLS 2024\Excel makrobok 2024\"/>
    </mc:Choice>
  </mc:AlternateContent>
  <xr:revisionPtr revIDLastSave="0" documentId="13_ncr:1_{12823FE7-23CE-4F40-AE77-7D1C72F431DA}" xr6:coauthVersionLast="47" xr6:coauthVersionMax="47" xr10:uidLastSave="{00000000-0000-0000-0000-000000000000}"/>
  <bookViews>
    <workbookView xWindow="-108" yWindow="-108" windowWidth="23256" windowHeight="13896" xr2:uid="{1C3299F9-1347-4E2E-BBDE-0C73E9326B29}"/>
  </bookViews>
  <sheets>
    <sheet name="Fig 3.3" sheetId="22" r:id="rId1"/>
    <sheet name="Fig 7.2" sheetId="23" r:id="rId2"/>
    <sheet name="Fig 7.8 - 7.9" sheetId="12" r:id="rId3"/>
    <sheet name="Fig 8.9" sheetId="5" r:id="rId4"/>
    <sheet name="Fig 9.4" sheetId="6" r:id="rId5"/>
    <sheet name="Fig 15.1" sheetId="10" r:id="rId6"/>
    <sheet name="Ruta 15.3" sheetId="7" r:id="rId7"/>
    <sheet name="Ruta 15.4" sheetId="8" r:id="rId8"/>
    <sheet name="Fig 18.8" sheetId="11" r:id="rId9"/>
    <sheet name="Ruta 19.2 " sheetId="20" r:id="rId10"/>
    <sheet name="Fig 23.4" sheetId="9" r:id="rId11"/>
    <sheet name="fig 23.10" sheetId="21" r:id="rId12"/>
    <sheet name="Fig A1" sheetId="13" r:id="rId13"/>
    <sheet name="Fig A2" sheetId="14" r:id="rId14"/>
    <sheet name="Fig A3" sheetId="17" r:id="rId15"/>
    <sheet name="Fig A4" sheetId="15" r:id="rId16"/>
    <sheet name="Fig A5" sheetId="18" r:id="rId17"/>
  </sheets>
  <definedNames>
    <definedName name="_AMO_XmlVersion" hidden="1">"'1'"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solver_adj" localSheetId="2" hidden="1">'Fig 7.8 - 7.9'!$D$23</definedName>
    <definedName name="solver_cvg" localSheetId="8" hidden="1">0.001</definedName>
    <definedName name="solver_cvg" localSheetId="2" hidden="1">0.001</definedName>
    <definedName name="solver_drv" localSheetId="8" hidden="1">1</definedName>
    <definedName name="solver_drv" localSheetId="2" hidden="1">1</definedName>
    <definedName name="solver_est" localSheetId="8" hidden="1">1</definedName>
    <definedName name="solver_est" localSheetId="2" hidden="1">1</definedName>
    <definedName name="solver_itr" localSheetId="8" hidden="1">100</definedName>
    <definedName name="solver_itr" localSheetId="2" hidden="1">100</definedName>
    <definedName name="solver_lin" localSheetId="8" hidden="1">2</definedName>
    <definedName name="solver_lin" localSheetId="2" hidden="1">2</definedName>
    <definedName name="solver_neg" localSheetId="8" hidden="1">2</definedName>
    <definedName name="solver_neg" localSheetId="2" hidden="1">2</definedName>
    <definedName name="solver_num" localSheetId="8" hidden="1">0</definedName>
    <definedName name="solver_num" localSheetId="2" hidden="1">0</definedName>
    <definedName name="solver_nwt" localSheetId="8" hidden="1">1</definedName>
    <definedName name="solver_nwt" localSheetId="2" hidden="1">1</definedName>
    <definedName name="solver_opt" localSheetId="8" hidden="1">'Fig 18.8'!#REF!</definedName>
    <definedName name="solver_opt" localSheetId="2" hidden="1">'Fig 7.8 - 7.9'!$D$29</definedName>
    <definedName name="solver_pre" localSheetId="8" hidden="1">0.000001</definedName>
    <definedName name="solver_pre" localSheetId="2" hidden="1">0.000001</definedName>
    <definedName name="solver_scl" localSheetId="8" hidden="1">2</definedName>
    <definedName name="solver_scl" localSheetId="2" hidden="1">2</definedName>
    <definedName name="solver_sho" localSheetId="8" hidden="1">2</definedName>
    <definedName name="solver_sho" localSheetId="2" hidden="1">2</definedName>
    <definedName name="solver_tim" localSheetId="8" hidden="1">100</definedName>
    <definedName name="solver_tim" localSheetId="2" hidden="1">100</definedName>
    <definedName name="solver_tol" localSheetId="8" hidden="1">0.05</definedName>
    <definedName name="solver_tol" localSheetId="2" hidden="1">0.05</definedName>
    <definedName name="solver_typ" localSheetId="8" hidden="1">1</definedName>
    <definedName name="solver_typ" localSheetId="2" hidden="1">1</definedName>
    <definedName name="solver_val" localSheetId="8" hidden="1">0</definedName>
    <definedName name="solver_val" localSheetId="2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3" l="1"/>
  <c r="D9" i="23"/>
  <c r="F8" i="23"/>
  <c r="D8" i="23"/>
  <c r="F7" i="23"/>
  <c r="D7" i="23"/>
  <c r="F6" i="23"/>
  <c r="D6" i="23"/>
  <c r="F5" i="23"/>
  <c r="D5" i="23"/>
  <c r="F4" i="23"/>
  <c r="D4" i="23"/>
  <c r="F3" i="23"/>
  <c r="D3" i="23"/>
  <c r="F31" i="22"/>
  <c r="C31" i="22"/>
  <c r="G31" i="22" s="1"/>
  <c r="F30" i="22"/>
  <c r="C30" i="22"/>
  <c r="G30" i="22" s="1"/>
  <c r="F29" i="22"/>
  <c r="C29" i="22"/>
  <c r="G29" i="22" s="1"/>
  <c r="G28" i="22"/>
  <c r="F28" i="22"/>
  <c r="C28" i="22"/>
  <c r="F27" i="22"/>
  <c r="C27" i="22"/>
  <c r="G27" i="22" s="1"/>
  <c r="G26" i="22"/>
  <c r="F26" i="22"/>
  <c r="C26" i="22"/>
  <c r="G25" i="22"/>
  <c r="F25" i="22"/>
  <c r="C25" i="22"/>
  <c r="G24" i="22"/>
  <c r="F24" i="22"/>
  <c r="C24" i="22"/>
  <c r="G23" i="22"/>
  <c r="F23" i="22"/>
  <c r="C23" i="22"/>
  <c r="F22" i="22"/>
  <c r="C22" i="22"/>
  <c r="G22" i="22" s="1"/>
  <c r="G21" i="22"/>
  <c r="F21" i="22"/>
  <c r="C21" i="22"/>
  <c r="F20" i="22"/>
  <c r="C20" i="22"/>
  <c r="G20" i="22" s="1"/>
  <c r="F19" i="22"/>
  <c r="C19" i="22"/>
  <c r="G19" i="22" s="1"/>
  <c r="F18" i="22"/>
  <c r="C18" i="22"/>
  <c r="G18" i="22" s="1"/>
  <c r="F17" i="22"/>
  <c r="C17" i="22"/>
  <c r="G17" i="22" s="1"/>
  <c r="F16" i="22"/>
  <c r="C16" i="22"/>
  <c r="G16" i="22" s="1"/>
  <c r="G15" i="22"/>
  <c r="F15" i="22"/>
  <c r="C15" i="22"/>
  <c r="F14" i="22"/>
  <c r="C14" i="22"/>
  <c r="G14" i="22" s="1"/>
  <c r="F13" i="22"/>
  <c r="C13" i="22"/>
  <c r="G13" i="22" s="1"/>
  <c r="F12" i="22"/>
  <c r="C12" i="22"/>
  <c r="G12" i="22" s="1"/>
  <c r="F11" i="22"/>
  <c r="C11" i="22"/>
  <c r="G11" i="22" s="1"/>
  <c r="G10" i="22"/>
  <c r="F10" i="22"/>
  <c r="C10" i="22"/>
  <c r="G9" i="22"/>
  <c r="F9" i="22"/>
  <c r="C9" i="22"/>
  <c r="G8" i="22"/>
  <c r="F8" i="22"/>
  <c r="C8" i="22"/>
  <c r="D33" i="21" l="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I45" i="20" l="1"/>
  <c r="I46" i="20"/>
  <c r="K38" i="20"/>
  <c r="J38" i="20"/>
  <c r="I38" i="20"/>
  <c r="H38" i="20"/>
  <c r="D21" i="11"/>
  <c r="E34" i="6"/>
  <c r="D34" i="6"/>
  <c r="F16" i="18"/>
  <c r="H16" i="18" s="1"/>
  <c r="E16" i="18"/>
  <c r="G16" i="18"/>
  <c r="C13" i="14"/>
  <c r="D5" i="14"/>
  <c r="C13" i="9"/>
  <c r="C12" i="9"/>
  <c r="D13" i="9"/>
  <c r="D12" i="10"/>
  <c r="D13" i="10"/>
  <c r="J22" i="10"/>
  <c r="I22" i="10"/>
  <c r="I27" i="12"/>
  <c r="F27" i="12"/>
  <c r="D22" i="11"/>
  <c r="D9" i="14"/>
  <c r="D10" i="14"/>
  <c r="D11" i="14"/>
  <c r="D7" i="14"/>
  <c r="D8" i="14"/>
  <c r="D6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15" i="14"/>
  <c r="C14" i="14"/>
  <c r="E8" i="13"/>
  <c r="E9" i="13"/>
  <c r="E10" i="13"/>
  <c r="D8" i="13"/>
  <c r="D9" i="13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D6" i="17"/>
  <c r="D7" i="17"/>
  <c r="E7" i="17"/>
  <c r="F7" i="17"/>
  <c r="G7" i="17"/>
  <c r="D8" i="17"/>
  <c r="E8" i="17"/>
  <c r="F8" i="17"/>
  <c r="G8" i="17"/>
  <c r="D9" i="17"/>
  <c r="E9" i="17"/>
  <c r="F9" i="17"/>
  <c r="G9" i="17"/>
  <c r="D10" i="17"/>
  <c r="E10" i="17"/>
  <c r="F10" i="17"/>
  <c r="G10" i="17"/>
  <c r="D11" i="17"/>
  <c r="E11" i="17"/>
  <c r="F11" i="17"/>
  <c r="G11" i="17"/>
  <c r="D12" i="17"/>
  <c r="E12" i="17"/>
  <c r="F12" i="17"/>
  <c r="G12" i="17"/>
  <c r="D13" i="17"/>
  <c r="E13" i="17"/>
  <c r="F13" i="17"/>
  <c r="G13" i="17"/>
  <c r="D14" i="17"/>
  <c r="E14" i="17"/>
  <c r="F14" i="17"/>
  <c r="G14" i="17"/>
  <c r="D15" i="17"/>
  <c r="E15" i="17"/>
  <c r="F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E13" i="10"/>
  <c r="D4" i="13"/>
  <c r="D3" i="13"/>
  <c r="J46" i="20"/>
  <c r="J42" i="20"/>
  <c r="E42" i="20"/>
  <c r="H42" i="20" s="1"/>
  <c r="K42" i="20" s="1"/>
  <c r="D42" i="20"/>
  <c r="J41" i="20"/>
  <c r="E41" i="20"/>
  <c r="H41" i="20" s="1"/>
  <c r="K41" i="20" s="1"/>
  <c r="D41" i="20"/>
  <c r="J40" i="20"/>
  <c r="I40" i="20"/>
  <c r="F40" i="20"/>
  <c r="E40" i="20"/>
  <c r="H40" i="20" s="1"/>
  <c r="K40" i="20" s="1"/>
  <c r="D40" i="20"/>
  <c r="J39" i="20"/>
  <c r="E39" i="20"/>
  <c r="H39" i="20" s="1"/>
  <c r="K39" i="20" s="1"/>
  <c r="D39" i="20"/>
  <c r="J45" i="20"/>
  <c r="F38" i="20"/>
  <c r="E38" i="20"/>
  <c r="D38" i="20"/>
  <c r="E37" i="20"/>
  <c r="D37" i="20"/>
  <c r="E36" i="20"/>
  <c r="D36" i="20"/>
  <c r="E35" i="20"/>
  <c r="D35" i="20"/>
  <c r="E34" i="20"/>
  <c r="D34" i="20"/>
  <c r="E33" i="20"/>
  <c r="D33" i="20"/>
  <c r="E32" i="20"/>
  <c r="D32" i="20"/>
  <c r="E31" i="20"/>
  <c r="D31" i="20"/>
  <c r="E30" i="20"/>
  <c r="D30" i="20"/>
  <c r="E29" i="20"/>
  <c r="D29" i="20"/>
  <c r="E28" i="20"/>
  <c r="D28" i="20"/>
  <c r="E27" i="20"/>
  <c r="D27" i="20"/>
  <c r="E26" i="20"/>
  <c r="D26" i="20"/>
  <c r="E25" i="20"/>
  <c r="D25" i="20"/>
  <c r="E24" i="20"/>
  <c r="D24" i="20"/>
  <c r="E23" i="20"/>
  <c r="D23" i="20"/>
  <c r="E22" i="20"/>
  <c r="D22" i="20"/>
  <c r="E21" i="20"/>
  <c r="E20" i="20"/>
  <c r="E19" i="20"/>
  <c r="E18" i="20"/>
  <c r="E17" i="20"/>
  <c r="K46" i="20" l="1"/>
  <c r="K45" i="20"/>
  <c r="F39" i="20"/>
  <c r="I39" i="20" s="1"/>
  <c r="F42" i="20"/>
  <c r="I42" i="20" s="1"/>
  <c r="F41" i="20"/>
  <c r="I41" i="20" s="1"/>
  <c r="G51" i="18" l="1"/>
  <c r="D51" i="18"/>
  <c r="G50" i="18"/>
  <c r="D50" i="18"/>
  <c r="G49" i="18"/>
  <c r="D49" i="18"/>
  <c r="G48" i="18"/>
  <c r="D48" i="18"/>
  <c r="G47" i="18"/>
  <c r="D47" i="18"/>
  <c r="G46" i="18"/>
  <c r="D46" i="18"/>
  <c r="G45" i="18"/>
  <c r="D45" i="18"/>
  <c r="G44" i="18"/>
  <c r="D44" i="18"/>
  <c r="G43" i="18"/>
  <c r="D43" i="18"/>
  <c r="G42" i="18"/>
  <c r="D42" i="18"/>
  <c r="G41" i="18"/>
  <c r="D41" i="18"/>
  <c r="G40" i="18"/>
  <c r="D40" i="18"/>
  <c r="G39" i="18"/>
  <c r="D39" i="18"/>
  <c r="G38" i="18"/>
  <c r="D38" i="18"/>
  <c r="G37" i="18"/>
  <c r="D37" i="18"/>
  <c r="G36" i="18"/>
  <c r="D36" i="18"/>
  <c r="G35" i="18"/>
  <c r="D35" i="18"/>
  <c r="G34" i="18"/>
  <c r="D34" i="18"/>
  <c r="G33" i="18"/>
  <c r="D33" i="18"/>
  <c r="G32" i="18"/>
  <c r="D32" i="18"/>
  <c r="G31" i="18"/>
  <c r="D31" i="18"/>
  <c r="G30" i="18"/>
  <c r="D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G23" i="18"/>
  <c r="D23" i="18"/>
  <c r="G22" i="18"/>
  <c r="D22" i="18"/>
  <c r="G21" i="18"/>
  <c r="D21" i="18"/>
  <c r="G20" i="18"/>
  <c r="D20" i="18"/>
  <c r="D19" i="18"/>
  <c r="G18" i="18"/>
  <c r="D18" i="18"/>
  <c r="G17" i="18"/>
  <c r="D17" i="18"/>
  <c r="D16" i="18"/>
  <c r="G44" i="17"/>
  <c r="E44" i="17"/>
  <c r="D44" i="17"/>
  <c r="G43" i="17"/>
  <c r="E43" i="17"/>
  <c r="D43" i="17"/>
  <c r="F43" i="17" s="1"/>
  <c r="G42" i="17"/>
  <c r="E42" i="17"/>
  <c r="D42" i="17"/>
  <c r="G41" i="17"/>
  <c r="E41" i="17"/>
  <c r="D41" i="17"/>
  <c r="F41" i="17" s="1"/>
  <c r="G40" i="17"/>
  <c r="E40" i="17"/>
  <c r="D40" i="17"/>
  <c r="G39" i="17"/>
  <c r="E39" i="17"/>
  <c r="D39" i="17"/>
  <c r="G38" i="17"/>
  <c r="E38" i="17"/>
  <c r="D38" i="17"/>
  <c r="G37" i="17"/>
  <c r="E37" i="17"/>
  <c r="D37" i="17"/>
  <c r="G36" i="17"/>
  <c r="E36" i="17"/>
  <c r="D36" i="17"/>
  <c r="F36" i="17" s="1"/>
  <c r="G35" i="17"/>
  <c r="E35" i="17"/>
  <c r="D35" i="17"/>
  <c r="G34" i="17"/>
  <c r="E34" i="17"/>
  <c r="D34" i="17"/>
  <c r="G33" i="17"/>
  <c r="E33" i="17"/>
  <c r="D33" i="17"/>
  <c r="G32" i="17"/>
  <c r="E32" i="17"/>
  <c r="D32" i="17"/>
  <c r="G31" i="17"/>
  <c r="E31" i="17"/>
  <c r="D31" i="17"/>
  <c r="C9" i="15"/>
  <c r="C10" i="15" s="1"/>
  <c r="D8" i="15"/>
  <c r="D45" i="13"/>
  <c r="E44" i="13"/>
  <c r="D42" i="13"/>
  <c r="E40" i="13"/>
  <c r="D39" i="13"/>
  <c r="D37" i="13"/>
  <c r="E36" i="13"/>
  <c r="D34" i="13"/>
  <c r="E32" i="13"/>
  <c r="D31" i="13"/>
  <c r="D29" i="13"/>
  <c r="E28" i="13"/>
  <c r="D26" i="13"/>
  <c r="E24" i="13"/>
  <c r="D23" i="13"/>
  <c r="D21" i="13"/>
  <c r="E20" i="13"/>
  <c r="D18" i="13"/>
  <c r="E16" i="13"/>
  <c r="D15" i="13"/>
  <c r="D13" i="13"/>
  <c r="E12" i="13"/>
  <c r="D10" i="13"/>
  <c r="E46" i="13"/>
  <c r="D21" i="12"/>
  <c r="J39" i="12" s="1"/>
  <c r="K39" i="12" s="1"/>
  <c r="M39" i="12" s="1"/>
  <c r="C27" i="12"/>
  <c r="D25" i="12" s="1"/>
  <c r="P40" i="12" s="1"/>
  <c r="D27" i="12"/>
  <c r="V41" i="12" s="1"/>
  <c r="G27" i="12"/>
  <c r="H27" i="12"/>
  <c r="J27" i="12"/>
  <c r="K27" i="12" s="1"/>
  <c r="M27" i="12" s="1"/>
  <c r="L27" i="12"/>
  <c r="D28" i="12"/>
  <c r="W73" i="12" s="1"/>
  <c r="F28" i="12"/>
  <c r="G28" i="12" s="1"/>
  <c r="I28" i="12" s="1"/>
  <c r="H28" i="12"/>
  <c r="J28" i="12"/>
  <c r="K28" i="12"/>
  <c r="M28" i="12" s="1"/>
  <c r="L28" i="12"/>
  <c r="F29" i="12"/>
  <c r="G29" i="12" s="1"/>
  <c r="I29" i="12" s="1"/>
  <c r="H29" i="12"/>
  <c r="L29" i="12"/>
  <c r="F30" i="12"/>
  <c r="G30" i="12" s="1"/>
  <c r="I30" i="12" s="1"/>
  <c r="H30" i="12"/>
  <c r="J30" i="12"/>
  <c r="K30" i="12"/>
  <c r="M30" i="12" s="1"/>
  <c r="L30" i="12"/>
  <c r="F31" i="12"/>
  <c r="G31" i="12"/>
  <c r="H31" i="12"/>
  <c r="I31" i="12"/>
  <c r="J31" i="12"/>
  <c r="K31" i="12"/>
  <c r="M31" i="12" s="1"/>
  <c r="L31" i="12"/>
  <c r="F32" i="12"/>
  <c r="G32" i="12" s="1"/>
  <c r="I32" i="12" s="1"/>
  <c r="H32" i="12"/>
  <c r="J32" i="12"/>
  <c r="K32" i="12"/>
  <c r="M32" i="12" s="1"/>
  <c r="L32" i="12"/>
  <c r="F33" i="12"/>
  <c r="G33" i="12"/>
  <c r="H33" i="12"/>
  <c r="I33" i="12"/>
  <c r="J33" i="12"/>
  <c r="K33" i="12" s="1"/>
  <c r="M33" i="12" s="1"/>
  <c r="L33" i="12"/>
  <c r="P33" i="12"/>
  <c r="Q33" i="12" s="1"/>
  <c r="V33" i="12"/>
  <c r="F34" i="12"/>
  <c r="G34" i="12" s="1"/>
  <c r="H34" i="12"/>
  <c r="I34" i="12"/>
  <c r="J34" i="12"/>
  <c r="K34" i="12" s="1"/>
  <c r="M34" i="12" s="1"/>
  <c r="L34" i="12"/>
  <c r="P34" i="12"/>
  <c r="Q34" i="12" s="1"/>
  <c r="F35" i="12"/>
  <c r="G35" i="12"/>
  <c r="H35" i="12"/>
  <c r="I35" i="12"/>
  <c r="J35" i="12"/>
  <c r="K35" i="12"/>
  <c r="L35" i="12"/>
  <c r="M35" i="12" s="1"/>
  <c r="F36" i="12"/>
  <c r="G36" i="12" s="1"/>
  <c r="I36" i="12" s="1"/>
  <c r="H36" i="12"/>
  <c r="J36" i="12"/>
  <c r="K36" i="12"/>
  <c r="M36" i="12" s="1"/>
  <c r="L36" i="12"/>
  <c r="V36" i="12"/>
  <c r="F37" i="12"/>
  <c r="G37" i="12" s="1"/>
  <c r="I37" i="12" s="1"/>
  <c r="H37" i="12"/>
  <c r="J37" i="12"/>
  <c r="K37" i="12" s="1"/>
  <c r="M37" i="12" s="1"/>
  <c r="L37" i="12"/>
  <c r="F38" i="12"/>
  <c r="G38" i="12" s="1"/>
  <c r="I38" i="12" s="1"/>
  <c r="H38" i="12"/>
  <c r="J38" i="12"/>
  <c r="K38" i="12" s="1"/>
  <c r="M38" i="12" s="1"/>
  <c r="L38" i="12"/>
  <c r="P38" i="12"/>
  <c r="Q38" i="12"/>
  <c r="R38" i="12" s="1"/>
  <c r="T38" i="12"/>
  <c r="V38" i="12"/>
  <c r="F39" i="12"/>
  <c r="G39" i="12"/>
  <c r="H39" i="12"/>
  <c r="I39" i="12" s="1"/>
  <c r="L39" i="12"/>
  <c r="P39" i="12"/>
  <c r="Q39" i="12" s="1"/>
  <c r="V39" i="12"/>
  <c r="F40" i="12"/>
  <c r="G40" i="12"/>
  <c r="I40" i="12" s="1"/>
  <c r="H40" i="12"/>
  <c r="L40" i="12"/>
  <c r="T40" i="12"/>
  <c r="V40" i="12"/>
  <c r="F41" i="12"/>
  <c r="G41" i="12" s="1"/>
  <c r="I41" i="12" s="1"/>
  <c r="H41" i="12"/>
  <c r="J41" i="12"/>
  <c r="K41" i="12"/>
  <c r="M41" i="12" s="1"/>
  <c r="L41" i="12"/>
  <c r="F42" i="12"/>
  <c r="G42" i="12" s="1"/>
  <c r="I42" i="12" s="1"/>
  <c r="H42" i="12"/>
  <c r="J42" i="12"/>
  <c r="K42" i="12"/>
  <c r="M42" i="12" s="1"/>
  <c r="L42" i="12"/>
  <c r="V42" i="12"/>
  <c r="F43" i="12"/>
  <c r="G43" i="12" s="1"/>
  <c r="I43" i="12" s="1"/>
  <c r="H43" i="12"/>
  <c r="J43" i="12"/>
  <c r="K43" i="12" s="1"/>
  <c r="M43" i="12" s="1"/>
  <c r="L43" i="12"/>
  <c r="V43" i="12"/>
  <c r="F44" i="12"/>
  <c r="G44" i="12"/>
  <c r="H44" i="12"/>
  <c r="I44" i="12"/>
  <c r="J44" i="12"/>
  <c r="K44" i="12" s="1"/>
  <c r="M44" i="12" s="1"/>
  <c r="L44" i="12"/>
  <c r="V44" i="12"/>
  <c r="F45" i="12"/>
  <c r="G45" i="12"/>
  <c r="I45" i="12" s="1"/>
  <c r="H45" i="12"/>
  <c r="J45" i="12"/>
  <c r="K45" i="12"/>
  <c r="L45" i="12"/>
  <c r="M45" i="12"/>
  <c r="F46" i="12"/>
  <c r="G46" i="12"/>
  <c r="I46" i="12" s="1"/>
  <c r="H46" i="12"/>
  <c r="J46" i="12"/>
  <c r="K46" i="12" s="1"/>
  <c r="L46" i="12"/>
  <c r="M46" i="12" s="1"/>
  <c r="F47" i="12"/>
  <c r="G47" i="12" s="1"/>
  <c r="I47" i="12" s="1"/>
  <c r="H47" i="12"/>
  <c r="J47" i="12"/>
  <c r="K47" i="12"/>
  <c r="M47" i="12" s="1"/>
  <c r="L47" i="12"/>
  <c r="V47" i="12"/>
  <c r="F48" i="12"/>
  <c r="G48" i="12" s="1"/>
  <c r="I48" i="12" s="1"/>
  <c r="H48" i="12"/>
  <c r="J48" i="12"/>
  <c r="K48" i="12"/>
  <c r="M48" i="12" s="1"/>
  <c r="L48" i="12"/>
  <c r="V48" i="12"/>
  <c r="F49" i="12"/>
  <c r="G49" i="12"/>
  <c r="H49" i="12"/>
  <c r="I49" i="12"/>
  <c r="J49" i="12"/>
  <c r="K49" i="12"/>
  <c r="M49" i="12" s="1"/>
  <c r="L49" i="12"/>
  <c r="V49" i="12"/>
  <c r="F50" i="12"/>
  <c r="G50" i="12" s="1"/>
  <c r="I50" i="12" s="1"/>
  <c r="H50" i="12"/>
  <c r="J50" i="12"/>
  <c r="K50" i="12" s="1"/>
  <c r="M50" i="12" s="1"/>
  <c r="L50" i="12"/>
  <c r="F51" i="12"/>
  <c r="G51" i="12"/>
  <c r="H51" i="12"/>
  <c r="I51" i="12"/>
  <c r="J51" i="12"/>
  <c r="K51" i="12"/>
  <c r="L51" i="12"/>
  <c r="M51" i="12" s="1"/>
  <c r="F52" i="12"/>
  <c r="G52" i="12"/>
  <c r="H52" i="12"/>
  <c r="J52" i="12"/>
  <c r="K52" i="12"/>
  <c r="M52" i="12" s="1"/>
  <c r="L52" i="12"/>
  <c r="V52" i="12"/>
  <c r="F53" i="12"/>
  <c r="G53" i="12"/>
  <c r="I53" i="12" s="1"/>
  <c r="H53" i="12"/>
  <c r="J53" i="12"/>
  <c r="K53" i="12" s="1"/>
  <c r="M53" i="12" s="1"/>
  <c r="L53" i="12"/>
  <c r="W53" i="12"/>
  <c r="F54" i="12"/>
  <c r="G54" i="12" s="1"/>
  <c r="I54" i="12" s="1"/>
  <c r="H54" i="12"/>
  <c r="J54" i="12"/>
  <c r="K54" i="12" s="1"/>
  <c r="M54" i="12" s="1"/>
  <c r="L54" i="12"/>
  <c r="V54" i="12"/>
  <c r="W54" i="12"/>
  <c r="F55" i="12"/>
  <c r="G55" i="12"/>
  <c r="H55" i="12"/>
  <c r="I55" i="12" s="1"/>
  <c r="J55" i="12"/>
  <c r="K55" i="12" s="1"/>
  <c r="M55" i="12" s="1"/>
  <c r="L55" i="12"/>
  <c r="V55" i="12"/>
  <c r="W55" i="12"/>
  <c r="F56" i="12"/>
  <c r="G56" i="12"/>
  <c r="I56" i="12" s="1"/>
  <c r="H56" i="12"/>
  <c r="J56" i="12"/>
  <c r="K56" i="12"/>
  <c r="L56" i="12"/>
  <c r="M56" i="12"/>
  <c r="V56" i="12"/>
  <c r="F57" i="12"/>
  <c r="G57" i="12" s="1"/>
  <c r="I57" i="12" s="1"/>
  <c r="H57" i="12"/>
  <c r="J57" i="12"/>
  <c r="K57" i="12"/>
  <c r="M57" i="12" s="1"/>
  <c r="L57" i="12"/>
  <c r="F58" i="12"/>
  <c r="G58" i="12" s="1"/>
  <c r="I58" i="12" s="1"/>
  <c r="H58" i="12"/>
  <c r="J58" i="12"/>
  <c r="K58" i="12"/>
  <c r="M58" i="12" s="1"/>
  <c r="L58" i="12"/>
  <c r="V58" i="12"/>
  <c r="F59" i="12"/>
  <c r="G59" i="12" s="1"/>
  <c r="I59" i="12" s="1"/>
  <c r="H59" i="12"/>
  <c r="J59" i="12"/>
  <c r="K59" i="12" s="1"/>
  <c r="M59" i="12" s="1"/>
  <c r="L59" i="12"/>
  <c r="V59" i="12"/>
  <c r="F60" i="12"/>
  <c r="G60" i="12"/>
  <c r="H60" i="12"/>
  <c r="I60" i="12"/>
  <c r="J60" i="12"/>
  <c r="K60" i="12" s="1"/>
  <c r="M60" i="12" s="1"/>
  <c r="L60" i="12"/>
  <c r="V60" i="12"/>
  <c r="F61" i="12"/>
  <c r="G61" i="12"/>
  <c r="I61" i="12" s="1"/>
  <c r="H61" i="12"/>
  <c r="J61" i="12"/>
  <c r="K61" i="12"/>
  <c r="L61" i="12"/>
  <c r="M61" i="12"/>
  <c r="F62" i="12"/>
  <c r="G62" i="12"/>
  <c r="I62" i="12" s="1"/>
  <c r="H62" i="12"/>
  <c r="J62" i="12"/>
  <c r="K62" i="12" s="1"/>
  <c r="M62" i="12" s="1"/>
  <c r="L62" i="12"/>
  <c r="F63" i="12"/>
  <c r="G63" i="12" s="1"/>
  <c r="I63" i="12" s="1"/>
  <c r="H63" i="12"/>
  <c r="J63" i="12"/>
  <c r="K63" i="12"/>
  <c r="M63" i="12" s="1"/>
  <c r="L63" i="12"/>
  <c r="V63" i="12"/>
  <c r="F64" i="12"/>
  <c r="G64" i="12" s="1"/>
  <c r="I64" i="12" s="1"/>
  <c r="H64" i="12"/>
  <c r="J64" i="12"/>
  <c r="K64" i="12"/>
  <c r="M64" i="12" s="1"/>
  <c r="L64" i="12"/>
  <c r="V64" i="12"/>
  <c r="F65" i="12"/>
  <c r="G65" i="12"/>
  <c r="H65" i="12"/>
  <c r="I65" i="12"/>
  <c r="J65" i="12"/>
  <c r="K65" i="12"/>
  <c r="M65" i="12" s="1"/>
  <c r="L65" i="12"/>
  <c r="V65" i="12"/>
  <c r="F66" i="12"/>
  <c r="G66" i="12" s="1"/>
  <c r="H66" i="12"/>
  <c r="I66" i="12"/>
  <c r="J66" i="12"/>
  <c r="K66" i="12" s="1"/>
  <c r="M66" i="12" s="1"/>
  <c r="L66" i="12"/>
  <c r="F67" i="12"/>
  <c r="G67" i="12"/>
  <c r="I67" i="12" s="1"/>
  <c r="H67" i="12"/>
  <c r="J67" i="12"/>
  <c r="K67" i="12"/>
  <c r="M67" i="12" s="1"/>
  <c r="L67" i="12"/>
  <c r="F68" i="12"/>
  <c r="G68" i="12" s="1"/>
  <c r="I68" i="12" s="1"/>
  <c r="H68" i="12"/>
  <c r="J68" i="12"/>
  <c r="K68" i="12" s="1"/>
  <c r="M68" i="12" s="1"/>
  <c r="L68" i="12"/>
  <c r="V68" i="12"/>
  <c r="F69" i="12"/>
  <c r="G69" i="12" s="1"/>
  <c r="I69" i="12" s="1"/>
  <c r="H69" i="12"/>
  <c r="J69" i="12"/>
  <c r="K69" i="12" s="1"/>
  <c r="M69" i="12" s="1"/>
  <c r="L69" i="12"/>
  <c r="F70" i="12"/>
  <c r="G70" i="12" s="1"/>
  <c r="H70" i="12"/>
  <c r="J70" i="12"/>
  <c r="K70" i="12" s="1"/>
  <c r="M70" i="12" s="1"/>
  <c r="L70" i="12"/>
  <c r="V70" i="12"/>
  <c r="F71" i="12"/>
  <c r="G71" i="12"/>
  <c r="I71" i="12" s="1"/>
  <c r="H71" i="12"/>
  <c r="J71" i="12"/>
  <c r="K71" i="12" s="1"/>
  <c r="M71" i="12" s="1"/>
  <c r="L71" i="12"/>
  <c r="V71" i="12"/>
  <c r="F72" i="12"/>
  <c r="G72" i="12" s="1"/>
  <c r="I72" i="12" s="1"/>
  <c r="H72" i="12"/>
  <c r="J72" i="12"/>
  <c r="K72" i="12"/>
  <c r="L72" i="12"/>
  <c r="M72" i="12"/>
  <c r="V72" i="12"/>
  <c r="F73" i="12"/>
  <c r="G73" i="12" s="1"/>
  <c r="I73" i="12" s="1"/>
  <c r="H73" i="12"/>
  <c r="J73" i="12"/>
  <c r="K73" i="12"/>
  <c r="M73" i="12" s="1"/>
  <c r="L73" i="12"/>
  <c r="V73" i="12"/>
  <c r="F74" i="12"/>
  <c r="G74" i="12" s="1"/>
  <c r="I74" i="12" s="1"/>
  <c r="H74" i="12"/>
  <c r="J74" i="12"/>
  <c r="K74" i="12"/>
  <c r="M74" i="12" s="1"/>
  <c r="L74" i="12"/>
  <c r="V74" i="12"/>
  <c r="F75" i="12"/>
  <c r="G75" i="12" s="1"/>
  <c r="I75" i="12" s="1"/>
  <c r="H75" i="12"/>
  <c r="J75" i="12"/>
  <c r="K75" i="12" s="1"/>
  <c r="M75" i="12" s="1"/>
  <c r="L75" i="12"/>
  <c r="V75" i="12"/>
  <c r="F76" i="12"/>
  <c r="G76" i="12"/>
  <c r="H76" i="12"/>
  <c r="I76" i="12"/>
  <c r="J76" i="12"/>
  <c r="K76" i="12" s="1"/>
  <c r="M76" i="12" s="1"/>
  <c r="L76" i="12"/>
  <c r="V76" i="12"/>
  <c r="F77" i="12"/>
  <c r="G77" i="12"/>
  <c r="I77" i="12" s="1"/>
  <c r="H77" i="12"/>
  <c r="J77" i="12"/>
  <c r="K77" i="12"/>
  <c r="L77" i="12"/>
  <c r="M77" i="12"/>
  <c r="F78" i="12"/>
  <c r="G78" i="12"/>
  <c r="I78" i="12" s="1"/>
  <c r="H78" i="12"/>
  <c r="J78" i="12"/>
  <c r="K78" i="12" s="1"/>
  <c r="L78" i="12"/>
  <c r="M78" i="12"/>
  <c r="F79" i="12"/>
  <c r="G79" i="12" s="1"/>
  <c r="I79" i="12" s="1"/>
  <c r="H79" i="12"/>
  <c r="J79" i="12"/>
  <c r="K79" i="12"/>
  <c r="L79" i="12"/>
  <c r="M79" i="12"/>
  <c r="V79" i="12"/>
  <c r="F80" i="12"/>
  <c r="G80" i="12" s="1"/>
  <c r="I80" i="12" s="1"/>
  <c r="H80" i="12"/>
  <c r="J80" i="12"/>
  <c r="K80" i="12" s="1"/>
  <c r="M80" i="12" s="1"/>
  <c r="L80" i="12"/>
  <c r="V80" i="12"/>
  <c r="F81" i="12"/>
  <c r="G81" i="12"/>
  <c r="H81" i="12"/>
  <c r="I81" i="12"/>
  <c r="J81" i="12"/>
  <c r="K81" i="12"/>
  <c r="M81" i="12" s="1"/>
  <c r="L81" i="12"/>
  <c r="V81" i="12"/>
  <c r="F82" i="12"/>
  <c r="G82" i="12" s="1"/>
  <c r="I82" i="12" s="1"/>
  <c r="H82" i="12"/>
  <c r="J82" i="12"/>
  <c r="K82" i="12" s="1"/>
  <c r="M82" i="12" s="1"/>
  <c r="L82" i="12"/>
  <c r="V82" i="12"/>
  <c r="F83" i="12"/>
  <c r="G83" i="12"/>
  <c r="H83" i="12"/>
  <c r="I83" i="12"/>
  <c r="J83" i="12"/>
  <c r="K83" i="12"/>
  <c r="M83" i="12" s="1"/>
  <c r="L83" i="12"/>
  <c r="F84" i="12"/>
  <c r="G84" i="12"/>
  <c r="I84" i="12" s="1"/>
  <c r="H84" i="12"/>
  <c r="J84" i="12"/>
  <c r="K84" i="12" s="1"/>
  <c r="M84" i="12" s="1"/>
  <c r="L84" i="12"/>
  <c r="V84" i="12"/>
  <c r="F85" i="12"/>
  <c r="G85" i="12" s="1"/>
  <c r="I85" i="12" s="1"/>
  <c r="H85" i="12"/>
  <c r="J85" i="12"/>
  <c r="K85" i="12" s="1"/>
  <c r="M85" i="12" s="1"/>
  <c r="L85" i="12"/>
  <c r="V85" i="12"/>
  <c r="W85" i="12"/>
  <c r="F86" i="12"/>
  <c r="G86" i="12" s="1"/>
  <c r="H86" i="12"/>
  <c r="I86" i="12" s="1"/>
  <c r="J86" i="12"/>
  <c r="K86" i="12" s="1"/>
  <c r="M86" i="12" s="1"/>
  <c r="L86" i="12"/>
  <c r="V86" i="12"/>
  <c r="W86" i="12"/>
  <c r="F87" i="12"/>
  <c r="G87" i="12"/>
  <c r="I87" i="12" s="1"/>
  <c r="H87" i="12"/>
  <c r="J87" i="12"/>
  <c r="K87" i="12"/>
  <c r="L87" i="12"/>
  <c r="M87" i="12" s="1"/>
  <c r="V87" i="12"/>
  <c r="W87" i="12"/>
  <c r="F88" i="12"/>
  <c r="G88" i="12"/>
  <c r="I88" i="12" s="1"/>
  <c r="H88" i="12"/>
  <c r="J88" i="12"/>
  <c r="K88" i="12"/>
  <c r="L88" i="12"/>
  <c r="M88" i="12"/>
  <c r="V88" i="12"/>
  <c r="F89" i="12"/>
  <c r="G89" i="12" s="1"/>
  <c r="I89" i="12" s="1"/>
  <c r="H89" i="12"/>
  <c r="J89" i="12"/>
  <c r="K89" i="12" s="1"/>
  <c r="M89" i="12" s="1"/>
  <c r="L89" i="12"/>
  <c r="V89" i="12"/>
  <c r="F90" i="12"/>
  <c r="G90" i="12" s="1"/>
  <c r="I90" i="12" s="1"/>
  <c r="H90" i="12"/>
  <c r="J90" i="12"/>
  <c r="K90" i="12"/>
  <c r="M90" i="12" s="1"/>
  <c r="L90" i="12"/>
  <c r="V90" i="12"/>
  <c r="F91" i="12"/>
  <c r="G91" i="12"/>
  <c r="H91" i="12"/>
  <c r="I91" i="12" s="1"/>
  <c r="J91" i="12"/>
  <c r="K91" i="12" s="1"/>
  <c r="M91" i="12" s="1"/>
  <c r="L91" i="12"/>
  <c r="V91" i="12"/>
  <c r="W91" i="12"/>
  <c r="F92" i="12"/>
  <c r="G92" i="12"/>
  <c r="I92" i="12" s="1"/>
  <c r="H92" i="12"/>
  <c r="J92" i="12"/>
  <c r="K92" i="12" s="1"/>
  <c r="M92" i="12" s="1"/>
  <c r="L92" i="12"/>
  <c r="V92" i="12"/>
  <c r="F93" i="12"/>
  <c r="G93" i="12" s="1"/>
  <c r="I93" i="12" s="1"/>
  <c r="H93" i="12"/>
  <c r="J93" i="12"/>
  <c r="K93" i="12"/>
  <c r="M93" i="12" s="1"/>
  <c r="L93" i="12"/>
  <c r="V93" i="12"/>
  <c r="F94" i="12"/>
  <c r="G94" i="12"/>
  <c r="I94" i="12" s="1"/>
  <c r="H94" i="12"/>
  <c r="J94" i="12"/>
  <c r="K94" i="12" s="1"/>
  <c r="L94" i="12"/>
  <c r="M94" i="12"/>
  <c r="V94" i="12"/>
  <c r="F95" i="12"/>
  <c r="G95" i="12" s="1"/>
  <c r="I95" i="12" s="1"/>
  <c r="H95" i="12"/>
  <c r="J95" i="12"/>
  <c r="K95" i="12"/>
  <c r="M95" i="12" s="1"/>
  <c r="L95" i="12"/>
  <c r="V95" i="12"/>
  <c r="F96" i="12"/>
  <c r="G96" i="12" s="1"/>
  <c r="I96" i="12" s="1"/>
  <c r="H96" i="12"/>
  <c r="J96" i="12"/>
  <c r="K96" i="12"/>
  <c r="L96" i="12"/>
  <c r="V96" i="12"/>
  <c r="F97" i="12"/>
  <c r="G97" i="12"/>
  <c r="I97" i="12" s="1"/>
  <c r="H97" i="12"/>
  <c r="J97" i="12"/>
  <c r="K97" i="12" s="1"/>
  <c r="M97" i="12" s="1"/>
  <c r="L97" i="12"/>
  <c r="V97" i="12"/>
  <c r="F98" i="12"/>
  <c r="G98" i="12" s="1"/>
  <c r="I98" i="12" s="1"/>
  <c r="H98" i="12"/>
  <c r="J98" i="12"/>
  <c r="K98" i="12" s="1"/>
  <c r="L98" i="12"/>
  <c r="M98" i="12"/>
  <c r="V98" i="12"/>
  <c r="F99" i="12"/>
  <c r="G99" i="12"/>
  <c r="H99" i="12"/>
  <c r="I99" i="12"/>
  <c r="J99" i="12"/>
  <c r="K99" i="12"/>
  <c r="L99" i="12"/>
  <c r="M99" i="12"/>
  <c r="V99" i="12"/>
  <c r="F100" i="12"/>
  <c r="G100" i="12"/>
  <c r="H100" i="12"/>
  <c r="J100" i="12"/>
  <c r="K100" i="12" s="1"/>
  <c r="M100" i="12" s="1"/>
  <c r="L100" i="12"/>
  <c r="V100" i="12"/>
  <c r="F101" i="12"/>
  <c r="G101" i="12"/>
  <c r="I101" i="12" s="1"/>
  <c r="H101" i="12"/>
  <c r="J101" i="12"/>
  <c r="K101" i="12" s="1"/>
  <c r="M101" i="12" s="1"/>
  <c r="L101" i="12"/>
  <c r="V101" i="12"/>
  <c r="W101" i="12"/>
  <c r="F102" i="12"/>
  <c r="G102" i="12" s="1"/>
  <c r="H102" i="12"/>
  <c r="I102" i="12" s="1"/>
  <c r="J102" i="12"/>
  <c r="K102" i="12" s="1"/>
  <c r="M102" i="12" s="1"/>
  <c r="L102" i="12"/>
  <c r="V102" i="12"/>
  <c r="W102" i="12"/>
  <c r="F103" i="12"/>
  <c r="G103" i="12"/>
  <c r="I103" i="12" s="1"/>
  <c r="H103" i="12"/>
  <c r="J103" i="12"/>
  <c r="K103" i="12"/>
  <c r="L103" i="12"/>
  <c r="M103" i="12"/>
  <c r="V103" i="12"/>
  <c r="W103" i="12"/>
  <c r="F104" i="12"/>
  <c r="G104" i="12"/>
  <c r="I104" i="12" s="1"/>
  <c r="H104" i="12"/>
  <c r="J104" i="12"/>
  <c r="K104" i="12"/>
  <c r="M104" i="12" s="1"/>
  <c r="L104" i="12"/>
  <c r="V104" i="12"/>
  <c r="F105" i="12"/>
  <c r="G105" i="12" s="1"/>
  <c r="I105" i="12" s="1"/>
  <c r="H105" i="12"/>
  <c r="J105" i="12"/>
  <c r="K105" i="12"/>
  <c r="L105" i="12"/>
  <c r="V105" i="12"/>
  <c r="F106" i="12"/>
  <c r="G106" i="12" s="1"/>
  <c r="I106" i="12" s="1"/>
  <c r="H106" i="12"/>
  <c r="J106" i="12"/>
  <c r="K106" i="12" s="1"/>
  <c r="M106" i="12" s="1"/>
  <c r="L106" i="12"/>
  <c r="V106" i="12"/>
  <c r="W106" i="12"/>
  <c r="F107" i="12"/>
  <c r="G107" i="12"/>
  <c r="H107" i="12"/>
  <c r="I107" i="12" s="1"/>
  <c r="J107" i="12"/>
  <c r="K107" i="12" s="1"/>
  <c r="M107" i="12" s="1"/>
  <c r="L107" i="12"/>
  <c r="V107" i="12"/>
  <c r="W107" i="12"/>
  <c r="F108" i="12"/>
  <c r="G108" i="12"/>
  <c r="I108" i="12" s="1"/>
  <c r="H108" i="12"/>
  <c r="J108" i="12"/>
  <c r="K108" i="12" s="1"/>
  <c r="L108" i="12"/>
  <c r="V108" i="12"/>
  <c r="F109" i="12"/>
  <c r="G109" i="12"/>
  <c r="H109" i="12"/>
  <c r="J109" i="12"/>
  <c r="K109" i="12"/>
  <c r="L109" i="12"/>
  <c r="M109" i="12"/>
  <c r="V109" i="12"/>
  <c r="F110" i="12"/>
  <c r="G110" i="12" s="1"/>
  <c r="I110" i="12" s="1"/>
  <c r="H110" i="12"/>
  <c r="J110" i="12"/>
  <c r="K110" i="12" s="1"/>
  <c r="M110" i="12" s="1"/>
  <c r="L110" i="12"/>
  <c r="V110" i="12"/>
  <c r="W110" i="12"/>
  <c r="F111" i="12"/>
  <c r="G111" i="12" s="1"/>
  <c r="I111" i="12" s="1"/>
  <c r="H111" i="12"/>
  <c r="J111" i="12"/>
  <c r="K111" i="12"/>
  <c r="L111" i="12"/>
  <c r="M111" i="12"/>
  <c r="V111" i="12"/>
  <c r="W111" i="12"/>
  <c r="F112" i="12"/>
  <c r="G112" i="12" s="1"/>
  <c r="H112" i="12"/>
  <c r="J112" i="12"/>
  <c r="K112" i="12"/>
  <c r="M112" i="12" s="1"/>
  <c r="L112" i="12"/>
  <c r="V112" i="12"/>
  <c r="W112" i="12"/>
  <c r="F113" i="12"/>
  <c r="G113" i="12"/>
  <c r="H113" i="12"/>
  <c r="I113" i="12"/>
  <c r="J113" i="12"/>
  <c r="K113" i="12"/>
  <c r="L113" i="12"/>
  <c r="M113" i="12"/>
  <c r="V113" i="12"/>
  <c r="F114" i="12"/>
  <c r="G114" i="12" s="1"/>
  <c r="H114" i="12"/>
  <c r="I114" i="12"/>
  <c r="J114" i="12"/>
  <c r="K114" i="12" s="1"/>
  <c r="L114" i="12"/>
  <c r="M114" i="12"/>
  <c r="V114" i="12"/>
  <c r="F115" i="12"/>
  <c r="G115" i="12"/>
  <c r="I115" i="12" s="1"/>
  <c r="H115" i="12"/>
  <c r="J115" i="12"/>
  <c r="K115" i="12"/>
  <c r="L115" i="12"/>
  <c r="V115" i="12"/>
  <c r="F116" i="12"/>
  <c r="G116" i="12" s="1"/>
  <c r="I116" i="12" s="1"/>
  <c r="H116" i="12"/>
  <c r="J116" i="12"/>
  <c r="K116" i="12"/>
  <c r="M116" i="12" s="1"/>
  <c r="L116" i="12"/>
  <c r="V116" i="12"/>
  <c r="F117" i="12"/>
  <c r="G117" i="12"/>
  <c r="I117" i="12" s="1"/>
  <c r="H117" i="12"/>
  <c r="J117" i="12"/>
  <c r="K117" i="12"/>
  <c r="M117" i="12" s="1"/>
  <c r="L117" i="12"/>
  <c r="V117" i="12"/>
  <c r="W117" i="12"/>
  <c r="F118" i="12"/>
  <c r="G118" i="12" s="1"/>
  <c r="I118" i="12" s="1"/>
  <c r="H118" i="12"/>
  <c r="J118" i="12"/>
  <c r="K118" i="12" s="1"/>
  <c r="M118" i="12" s="1"/>
  <c r="L118" i="12"/>
  <c r="V118" i="12"/>
  <c r="F119" i="12"/>
  <c r="G119" i="12"/>
  <c r="H119" i="12"/>
  <c r="I119" i="12"/>
  <c r="J119" i="12"/>
  <c r="K119" i="12"/>
  <c r="L119" i="12"/>
  <c r="M119" i="12"/>
  <c r="V119" i="12"/>
  <c r="W119" i="12"/>
  <c r="F120" i="12"/>
  <c r="G120" i="12" s="1"/>
  <c r="I120" i="12" s="1"/>
  <c r="H120" i="12"/>
  <c r="J120" i="12"/>
  <c r="K120" i="12"/>
  <c r="L120" i="12"/>
  <c r="M120" i="12"/>
  <c r="V120" i="12"/>
  <c r="F121" i="12"/>
  <c r="G121" i="12"/>
  <c r="I121" i="12" s="1"/>
  <c r="H121" i="12"/>
  <c r="J121" i="12"/>
  <c r="K121" i="12"/>
  <c r="M121" i="12" s="1"/>
  <c r="L121" i="12"/>
  <c r="V121" i="12"/>
  <c r="W121" i="12"/>
  <c r="F122" i="12"/>
  <c r="G122" i="12" s="1"/>
  <c r="H122" i="12"/>
  <c r="I122" i="12"/>
  <c r="J122" i="12"/>
  <c r="K122" i="12"/>
  <c r="M122" i="12" s="1"/>
  <c r="L122" i="12"/>
  <c r="V122" i="12"/>
  <c r="F123" i="12"/>
  <c r="G123" i="12"/>
  <c r="H123" i="12"/>
  <c r="I123" i="12" s="1"/>
  <c r="J123" i="12"/>
  <c r="K123" i="12" s="1"/>
  <c r="M123" i="12" s="1"/>
  <c r="L123" i="12"/>
  <c r="V123" i="12"/>
  <c r="W123" i="12"/>
  <c r="F124" i="12"/>
  <c r="G124" i="12"/>
  <c r="H124" i="12"/>
  <c r="I124" i="12"/>
  <c r="J124" i="12"/>
  <c r="K124" i="12" s="1"/>
  <c r="M124" i="12" s="1"/>
  <c r="L124" i="12"/>
  <c r="V124" i="12"/>
  <c r="F125" i="12"/>
  <c r="G125" i="12"/>
  <c r="I125" i="12" s="1"/>
  <c r="H125" i="12"/>
  <c r="J125" i="12"/>
  <c r="K125" i="12"/>
  <c r="L125" i="12"/>
  <c r="M125" i="12"/>
  <c r="V125" i="12"/>
  <c r="F126" i="12"/>
  <c r="G126" i="12"/>
  <c r="I126" i="12" s="1"/>
  <c r="H126" i="12"/>
  <c r="J126" i="12"/>
  <c r="K126" i="12" s="1"/>
  <c r="M126" i="12" s="1"/>
  <c r="L126" i="12"/>
  <c r="V126" i="12"/>
  <c r="W126" i="12"/>
  <c r="F127" i="12"/>
  <c r="G127" i="12" s="1"/>
  <c r="I127" i="12" s="1"/>
  <c r="H127" i="12"/>
  <c r="J127" i="12"/>
  <c r="K127" i="12"/>
  <c r="L127" i="12"/>
  <c r="M127" i="12"/>
  <c r="V127" i="12"/>
  <c r="W127" i="12"/>
  <c r="F128" i="12"/>
  <c r="G128" i="12" s="1"/>
  <c r="I128" i="12" s="1"/>
  <c r="H128" i="12"/>
  <c r="J128" i="12"/>
  <c r="K128" i="12"/>
  <c r="M128" i="12" s="1"/>
  <c r="L128" i="12"/>
  <c r="V128" i="12"/>
  <c r="F129" i="12"/>
  <c r="G129" i="12"/>
  <c r="H129" i="12"/>
  <c r="I129" i="12"/>
  <c r="J129" i="12"/>
  <c r="K129" i="12"/>
  <c r="M129" i="12" s="1"/>
  <c r="L129" i="12"/>
  <c r="V129" i="12"/>
  <c r="F130" i="12"/>
  <c r="G130" i="12" s="1"/>
  <c r="I130" i="12" s="1"/>
  <c r="H130" i="12"/>
  <c r="J130" i="12"/>
  <c r="K130" i="12" s="1"/>
  <c r="M130" i="12" s="1"/>
  <c r="L130" i="12"/>
  <c r="V130" i="12"/>
  <c r="F131" i="12"/>
  <c r="G131" i="12"/>
  <c r="H131" i="12"/>
  <c r="I131" i="12"/>
  <c r="J131" i="12"/>
  <c r="K131" i="12"/>
  <c r="M131" i="12" s="1"/>
  <c r="L131" i="12"/>
  <c r="V131" i="12"/>
  <c r="W131" i="12"/>
  <c r="F132" i="12"/>
  <c r="G132" i="12" s="1"/>
  <c r="I132" i="12" s="1"/>
  <c r="H132" i="12"/>
  <c r="J132" i="12"/>
  <c r="K132" i="12" s="1"/>
  <c r="M132" i="12" s="1"/>
  <c r="L132" i="12"/>
  <c r="V132" i="12"/>
  <c r="F133" i="12"/>
  <c r="G133" i="12" s="1"/>
  <c r="I133" i="12" s="1"/>
  <c r="H133" i="12"/>
  <c r="J133" i="12"/>
  <c r="K133" i="12" s="1"/>
  <c r="M133" i="12" s="1"/>
  <c r="L133" i="12"/>
  <c r="V133" i="12"/>
  <c r="W133" i="12"/>
  <c r="F134" i="12"/>
  <c r="G134" i="12" s="1"/>
  <c r="H134" i="12"/>
  <c r="I134" i="12" s="1"/>
  <c r="J134" i="12"/>
  <c r="K134" i="12" s="1"/>
  <c r="L134" i="12"/>
  <c r="M134" i="12"/>
  <c r="V134" i="12"/>
  <c r="F135" i="12"/>
  <c r="G135" i="12"/>
  <c r="I135" i="12" s="1"/>
  <c r="H135" i="12"/>
  <c r="J135" i="12"/>
  <c r="K135" i="12"/>
  <c r="L135" i="12"/>
  <c r="M135" i="12"/>
  <c r="V135" i="12"/>
  <c r="W135" i="12"/>
  <c r="F136" i="12"/>
  <c r="G136" i="12"/>
  <c r="H136" i="12"/>
  <c r="J136" i="12"/>
  <c r="K136" i="12"/>
  <c r="L136" i="12"/>
  <c r="M136" i="12" s="1"/>
  <c r="V136" i="12"/>
  <c r="W136" i="12"/>
  <c r="F137" i="12"/>
  <c r="G137" i="12" s="1"/>
  <c r="I137" i="12" s="1"/>
  <c r="H137" i="12"/>
  <c r="J137" i="12"/>
  <c r="K137" i="12"/>
  <c r="M137" i="12" s="1"/>
  <c r="L137" i="12"/>
  <c r="V137" i="12"/>
  <c r="W137" i="12"/>
  <c r="F138" i="12"/>
  <c r="G138" i="12" s="1"/>
  <c r="I138" i="12" s="1"/>
  <c r="H138" i="12"/>
  <c r="J138" i="12"/>
  <c r="K138" i="12"/>
  <c r="L138" i="12"/>
  <c r="V138" i="12"/>
  <c r="W138" i="12"/>
  <c r="F139" i="12"/>
  <c r="G139" i="12"/>
  <c r="H139" i="12"/>
  <c r="I139" i="12" s="1"/>
  <c r="J139" i="12"/>
  <c r="K139" i="12"/>
  <c r="L139" i="12"/>
  <c r="M139" i="12"/>
  <c r="V139" i="12"/>
  <c r="W139" i="12"/>
  <c r="F140" i="12"/>
  <c r="G140" i="12"/>
  <c r="I140" i="12" s="1"/>
  <c r="H140" i="12"/>
  <c r="J140" i="12"/>
  <c r="K140" i="12"/>
  <c r="L140" i="12"/>
  <c r="M140" i="12"/>
  <c r="V140" i="12"/>
  <c r="W140" i="12"/>
  <c r="F141" i="12"/>
  <c r="G141" i="12" s="1"/>
  <c r="I141" i="12" s="1"/>
  <c r="H141" i="12"/>
  <c r="J141" i="12"/>
  <c r="K141" i="12"/>
  <c r="M141" i="12" s="1"/>
  <c r="L141" i="12"/>
  <c r="V141" i="12"/>
  <c r="W141" i="12"/>
  <c r="F142" i="12"/>
  <c r="G142" i="12" s="1"/>
  <c r="I142" i="12" s="1"/>
  <c r="H142" i="12"/>
  <c r="J142" i="12"/>
  <c r="K142" i="12"/>
  <c r="M142" i="12" s="1"/>
  <c r="L142" i="12"/>
  <c r="V142" i="12"/>
  <c r="W142" i="12"/>
  <c r="F143" i="12"/>
  <c r="G143" i="12"/>
  <c r="H143" i="12"/>
  <c r="I143" i="12"/>
  <c r="J143" i="12"/>
  <c r="K143" i="12" s="1"/>
  <c r="M143" i="12" s="1"/>
  <c r="L143" i="12"/>
  <c r="V143" i="12"/>
  <c r="W143" i="12"/>
  <c r="F144" i="12"/>
  <c r="G144" i="12"/>
  <c r="H144" i="12"/>
  <c r="I144" i="12"/>
  <c r="J144" i="12"/>
  <c r="K144" i="12"/>
  <c r="M144" i="12" s="1"/>
  <c r="L144" i="12"/>
  <c r="V144" i="12"/>
  <c r="F145" i="12"/>
  <c r="G145" i="12"/>
  <c r="I145" i="12" s="1"/>
  <c r="H145" i="12"/>
  <c r="J145" i="12"/>
  <c r="K145" i="12" s="1"/>
  <c r="M145" i="12" s="1"/>
  <c r="L145" i="12"/>
  <c r="V145" i="12"/>
  <c r="W145" i="12"/>
  <c r="F146" i="12"/>
  <c r="G146" i="12"/>
  <c r="I146" i="12" s="1"/>
  <c r="H146" i="12"/>
  <c r="J146" i="12"/>
  <c r="K146" i="12" s="1"/>
  <c r="M146" i="12" s="1"/>
  <c r="L146" i="12"/>
  <c r="V146" i="12"/>
  <c r="W146" i="12"/>
  <c r="F147" i="12"/>
  <c r="G147" i="12" s="1"/>
  <c r="I147" i="12" s="1"/>
  <c r="H147" i="12"/>
  <c r="J147" i="12"/>
  <c r="K147" i="12"/>
  <c r="L147" i="12"/>
  <c r="M147" i="12"/>
  <c r="V147" i="12"/>
  <c r="W147" i="12"/>
  <c r="F148" i="12"/>
  <c r="G148" i="12"/>
  <c r="I148" i="12" s="1"/>
  <c r="H148" i="12"/>
  <c r="J148" i="12"/>
  <c r="K148" i="12"/>
  <c r="M148" i="12" s="1"/>
  <c r="L148" i="12"/>
  <c r="V148" i="12"/>
  <c r="W148" i="12"/>
  <c r="F149" i="12"/>
  <c r="G149" i="12" s="1"/>
  <c r="I149" i="12" s="1"/>
  <c r="H149" i="12"/>
  <c r="J149" i="12"/>
  <c r="K149" i="12"/>
  <c r="M149" i="12" s="1"/>
  <c r="L149" i="12"/>
  <c r="V149" i="12"/>
  <c r="W149" i="12"/>
  <c r="F150" i="12"/>
  <c r="G150" i="12" s="1"/>
  <c r="I150" i="12" s="1"/>
  <c r="H150" i="12"/>
  <c r="J150" i="12"/>
  <c r="K150" i="12" s="1"/>
  <c r="M150" i="12" s="1"/>
  <c r="L150" i="12"/>
  <c r="V150" i="12"/>
  <c r="W150" i="12"/>
  <c r="F151" i="12"/>
  <c r="G151" i="12"/>
  <c r="H151" i="12"/>
  <c r="I151" i="12"/>
  <c r="J151" i="12"/>
  <c r="K151" i="12" s="1"/>
  <c r="M151" i="12" s="1"/>
  <c r="L151" i="12"/>
  <c r="V151" i="12"/>
  <c r="W151" i="12"/>
  <c r="F152" i="12"/>
  <c r="G152" i="12"/>
  <c r="H152" i="12"/>
  <c r="J152" i="12"/>
  <c r="K152" i="12"/>
  <c r="M152" i="12" s="1"/>
  <c r="L152" i="12"/>
  <c r="V152" i="12"/>
  <c r="W152" i="12"/>
  <c r="F153" i="12"/>
  <c r="G153" i="12"/>
  <c r="I153" i="12" s="1"/>
  <c r="H153" i="12"/>
  <c r="J153" i="12"/>
  <c r="K153" i="12"/>
  <c r="M153" i="12" s="1"/>
  <c r="L153" i="12"/>
  <c r="V153" i="12"/>
  <c r="W153" i="12"/>
  <c r="F154" i="12"/>
  <c r="G154" i="12" s="1"/>
  <c r="I154" i="12" s="1"/>
  <c r="H154" i="12"/>
  <c r="J154" i="12"/>
  <c r="K154" i="12" s="1"/>
  <c r="M154" i="12" s="1"/>
  <c r="L154" i="12"/>
  <c r="V154" i="12"/>
  <c r="W154" i="12"/>
  <c r="F155" i="12"/>
  <c r="G155" i="12" s="1"/>
  <c r="I155" i="12" s="1"/>
  <c r="H155" i="12"/>
  <c r="J155" i="12"/>
  <c r="K155" i="12"/>
  <c r="L155" i="12"/>
  <c r="M155" i="12"/>
  <c r="V155" i="12"/>
  <c r="W155" i="12"/>
  <c r="F156" i="12"/>
  <c r="G156" i="12"/>
  <c r="I156" i="12" s="1"/>
  <c r="H156" i="12"/>
  <c r="J156" i="12"/>
  <c r="K156" i="12"/>
  <c r="L156" i="12"/>
  <c r="M156" i="12"/>
  <c r="V156" i="12"/>
  <c r="W156" i="12"/>
  <c r="F157" i="12"/>
  <c r="G157" i="12"/>
  <c r="I157" i="12" s="1"/>
  <c r="H157" i="12"/>
  <c r="J157" i="12"/>
  <c r="K157" i="12"/>
  <c r="M157" i="12" s="1"/>
  <c r="L157" i="12"/>
  <c r="V157" i="12"/>
  <c r="W157" i="12"/>
  <c r="F158" i="12"/>
  <c r="G158" i="12" s="1"/>
  <c r="I158" i="12" s="1"/>
  <c r="H158" i="12"/>
  <c r="J158" i="12"/>
  <c r="K158" i="12"/>
  <c r="M158" i="12" s="1"/>
  <c r="L158" i="12"/>
  <c r="V158" i="12"/>
  <c r="W158" i="12"/>
  <c r="F159" i="12"/>
  <c r="G159" i="12"/>
  <c r="H159" i="12"/>
  <c r="I159" i="12"/>
  <c r="J159" i="12"/>
  <c r="K159" i="12" s="1"/>
  <c r="M159" i="12" s="1"/>
  <c r="L159" i="12"/>
  <c r="V159" i="12"/>
  <c r="W159" i="12"/>
  <c r="F160" i="12"/>
  <c r="G160" i="12"/>
  <c r="H160" i="12"/>
  <c r="I160" i="12"/>
  <c r="J160" i="12"/>
  <c r="K160" i="12"/>
  <c r="M160" i="12" s="1"/>
  <c r="L160" i="12"/>
  <c r="V160" i="12"/>
  <c r="W160" i="12"/>
  <c r="F161" i="12"/>
  <c r="G161" i="12"/>
  <c r="I161" i="12" s="1"/>
  <c r="H161" i="12"/>
  <c r="J161" i="12"/>
  <c r="K161" i="12" s="1"/>
  <c r="M161" i="12" s="1"/>
  <c r="L161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H19" i="18" l="1"/>
  <c r="G19" i="18"/>
  <c r="H38" i="18"/>
  <c r="H22" i="18"/>
  <c r="F33" i="17"/>
  <c r="F40" i="17"/>
  <c r="F35" i="17"/>
  <c r="F31" i="17"/>
  <c r="F37" i="17"/>
  <c r="F44" i="17"/>
  <c r="F39" i="17"/>
  <c r="F34" i="17"/>
  <c r="F42" i="17"/>
  <c r="F32" i="17"/>
  <c r="F38" i="17"/>
  <c r="H35" i="18"/>
  <c r="H51" i="18"/>
  <c r="H32" i="18"/>
  <c r="H48" i="18"/>
  <c r="H29" i="18"/>
  <c r="H45" i="18"/>
  <c r="H26" i="18"/>
  <c r="H42" i="18"/>
  <c r="H23" i="18"/>
  <c r="H39" i="18"/>
  <c r="H20" i="18"/>
  <c r="H36" i="18"/>
  <c r="H17" i="18"/>
  <c r="H33" i="18"/>
  <c r="H49" i="18"/>
  <c r="H30" i="18"/>
  <c r="H46" i="18"/>
  <c r="H27" i="18"/>
  <c r="H43" i="18"/>
  <c r="H24" i="18"/>
  <c r="H40" i="18"/>
  <c r="H21" i="18"/>
  <c r="H37" i="18"/>
  <c r="H18" i="18"/>
  <c r="H34" i="18"/>
  <c r="H50" i="18"/>
  <c r="H31" i="18"/>
  <c r="H47" i="18"/>
  <c r="H28" i="18"/>
  <c r="H44" i="18"/>
  <c r="H25" i="18"/>
  <c r="H41" i="18"/>
  <c r="C11" i="15"/>
  <c r="G10" i="15"/>
  <c r="E10" i="15"/>
  <c r="D10" i="15"/>
  <c r="D9" i="15"/>
  <c r="F9" i="15" s="1"/>
  <c r="E9" i="15"/>
  <c r="G9" i="15"/>
  <c r="E15" i="13"/>
  <c r="E23" i="13"/>
  <c r="E31" i="13"/>
  <c r="E39" i="13"/>
  <c r="D16" i="13"/>
  <c r="D24" i="13"/>
  <c r="D32" i="13"/>
  <c r="D40" i="13"/>
  <c r="D17" i="13"/>
  <c r="D25" i="13"/>
  <c r="D33" i="13"/>
  <c r="D41" i="13"/>
  <c r="E17" i="13"/>
  <c r="E25" i="13"/>
  <c r="E33" i="13"/>
  <c r="E41" i="13"/>
  <c r="E42" i="13"/>
  <c r="E26" i="13"/>
  <c r="D11" i="13"/>
  <c r="D19" i="13"/>
  <c r="D27" i="13"/>
  <c r="D35" i="13"/>
  <c r="D43" i="13"/>
  <c r="E18" i="13"/>
  <c r="E11" i="13"/>
  <c r="E19" i="13"/>
  <c r="E27" i="13"/>
  <c r="E35" i="13"/>
  <c r="E43" i="13"/>
  <c r="E34" i="13"/>
  <c r="D12" i="13"/>
  <c r="D20" i="13"/>
  <c r="D28" i="13"/>
  <c r="D36" i="13"/>
  <c r="D44" i="13"/>
  <c r="E13" i="13"/>
  <c r="E21" i="13"/>
  <c r="E29" i="13"/>
  <c r="E37" i="13"/>
  <c r="E45" i="13"/>
  <c r="D14" i="13"/>
  <c r="D22" i="13"/>
  <c r="D30" i="13"/>
  <c r="D38" i="13"/>
  <c r="D46" i="13"/>
  <c r="E14" i="13"/>
  <c r="E22" i="13"/>
  <c r="E30" i="13"/>
  <c r="E38" i="13"/>
  <c r="I152" i="12"/>
  <c r="M115" i="12"/>
  <c r="I100" i="12"/>
  <c r="W122" i="12"/>
  <c r="W94" i="12"/>
  <c r="W89" i="12"/>
  <c r="W70" i="12"/>
  <c r="W99" i="12"/>
  <c r="R33" i="12"/>
  <c r="S33" i="12"/>
  <c r="U33" i="12" s="1"/>
  <c r="M105" i="12"/>
  <c r="W128" i="12"/>
  <c r="W118" i="12"/>
  <c r="W95" i="12"/>
  <c r="W90" i="12"/>
  <c r="I70" i="12"/>
  <c r="I52" i="12"/>
  <c r="R39" i="12"/>
  <c r="S39" i="12"/>
  <c r="W40" i="12"/>
  <c r="W56" i="12"/>
  <c r="W72" i="12"/>
  <c r="W88" i="12"/>
  <c r="W104" i="12"/>
  <c r="W120" i="12"/>
  <c r="D30" i="12"/>
  <c r="W41" i="12"/>
  <c r="W57" i="12"/>
  <c r="W42" i="12"/>
  <c r="W58" i="12"/>
  <c r="W74" i="12"/>
  <c r="W43" i="12"/>
  <c r="W59" i="12"/>
  <c r="W75" i="12"/>
  <c r="W44" i="12"/>
  <c r="W60" i="12"/>
  <c r="W76" i="12"/>
  <c r="W92" i="12"/>
  <c r="W108" i="12"/>
  <c r="W124" i="12"/>
  <c r="W45" i="12"/>
  <c r="W61" i="12"/>
  <c r="W77" i="12"/>
  <c r="W93" i="12"/>
  <c r="W109" i="12"/>
  <c r="W125" i="12"/>
  <c r="W46" i="12"/>
  <c r="W62" i="12"/>
  <c r="W78" i="12"/>
  <c r="D29" i="12"/>
  <c r="W47" i="12"/>
  <c r="W63" i="12"/>
  <c r="W79" i="12"/>
  <c r="W48" i="12"/>
  <c r="W64" i="12"/>
  <c r="W80" i="12"/>
  <c r="W49" i="12"/>
  <c r="W65" i="12"/>
  <c r="W81" i="12"/>
  <c r="W97" i="12"/>
  <c r="W113" i="12"/>
  <c r="W129" i="12"/>
  <c r="W50" i="12"/>
  <c r="W66" i="12"/>
  <c r="W82" i="12"/>
  <c r="W98" i="12"/>
  <c r="W114" i="12"/>
  <c r="W130" i="12"/>
  <c r="W51" i="12"/>
  <c r="W67" i="12"/>
  <c r="W83" i="12"/>
  <c r="W52" i="12"/>
  <c r="W68" i="12"/>
  <c r="W84" i="12"/>
  <c r="W100" i="12"/>
  <c r="W116" i="12"/>
  <c r="W132" i="12"/>
  <c r="I136" i="12"/>
  <c r="M96" i="12"/>
  <c r="W115" i="12"/>
  <c r="I112" i="12"/>
  <c r="M108" i="12"/>
  <c r="W105" i="12"/>
  <c r="W96" i="12"/>
  <c r="W71" i="12"/>
  <c r="W69" i="12"/>
  <c r="M138" i="12"/>
  <c r="W144" i="12"/>
  <c r="W134" i="12"/>
  <c r="I109" i="12"/>
  <c r="R34" i="12"/>
  <c r="S34" i="12"/>
  <c r="Q40" i="12"/>
  <c r="V69" i="12"/>
  <c r="V53" i="12"/>
  <c r="T39" i="12"/>
  <c r="V37" i="12"/>
  <c r="J29" i="12"/>
  <c r="K29" i="12" s="1"/>
  <c r="M29" i="12" s="1"/>
  <c r="C28" i="12"/>
  <c r="V83" i="12"/>
  <c r="V67" i="12"/>
  <c r="V51" i="12"/>
  <c r="S38" i="12"/>
  <c r="U38" i="12" s="1"/>
  <c r="V35" i="12"/>
  <c r="V66" i="12"/>
  <c r="V50" i="12"/>
  <c r="V34" i="12"/>
  <c r="T34" i="12"/>
  <c r="P37" i="12"/>
  <c r="T33" i="12"/>
  <c r="V78" i="12"/>
  <c r="V62" i="12"/>
  <c r="V46" i="12"/>
  <c r="J40" i="12"/>
  <c r="K40" i="12" s="1"/>
  <c r="M40" i="12" s="1"/>
  <c r="P36" i="12"/>
  <c r="V77" i="12"/>
  <c r="V61" i="12"/>
  <c r="V45" i="12"/>
  <c r="P35" i="12"/>
  <c r="V57" i="12"/>
  <c r="H21" i="11"/>
  <c r="I21" i="11" s="1"/>
  <c r="E21" i="11"/>
  <c r="M772" i="10"/>
  <c r="K772" i="10"/>
  <c r="L772" i="10" s="1"/>
  <c r="I772" i="10"/>
  <c r="J772" i="10" s="1"/>
  <c r="M771" i="10"/>
  <c r="K771" i="10"/>
  <c r="L771" i="10" s="1"/>
  <c r="I771" i="10"/>
  <c r="J771" i="10" s="1"/>
  <c r="M770" i="10"/>
  <c r="K770" i="10"/>
  <c r="L770" i="10" s="1"/>
  <c r="I770" i="10"/>
  <c r="J770" i="10" s="1"/>
  <c r="M769" i="10"/>
  <c r="K769" i="10"/>
  <c r="L769" i="10" s="1"/>
  <c r="I769" i="10"/>
  <c r="J769" i="10" s="1"/>
  <c r="M768" i="10"/>
  <c r="K768" i="10"/>
  <c r="L768" i="10" s="1"/>
  <c r="I768" i="10"/>
  <c r="J768" i="10" s="1"/>
  <c r="M767" i="10"/>
  <c r="K767" i="10"/>
  <c r="L767" i="10" s="1"/>
  <c r="I767" i="10"/>
  <c r="J767" i="10" s="1"/>
  <c r="M766" i="10"/>
  <c r="K766" i="10"/>
  <c r="L766" i="10" s="1"/>
  <c r="I766" i="10"/>
  <c r="J766" i="10" s="1"/>
  <c r="M765" i="10"/>
  <c r="K765" i="10"/>
  <c r="L765" i="10" s="1"/>
  <c r="I765" i="10"/>
  <c r="J765" i="10" s="1"/>
  <c r="M764" i="10"/>
  <c r="K764" i="10"/>
  <c r="L764" i="10" s="1"/>
  <c r="I764" i="10"/>
  <c r="J764" i="10" s="1"/>
  <c r="M763" i="10"/>
  <c r="K763" i="10"/>
  <c r="L763" i="10" s="1"/>
  <c r="I763" i="10"/>
  <c r="J763" i="10" s="1"/>
  <c r="M762" i="10"/>
  <c r="K762" i="10"/>
  <c r="L762" i="10" s="1"/>
  <c r="J762" i="10"/>
  <c r="I762" i="10"/>
  <c r="M761" i="10"/>
  <c r="K761" i="10"/>
  <c r="L761" i="10" s="1"/>
  <c r="I761" i="10"/>
  <c r="J761" i="10" s="1"/>
  <c r="M760" i="10"/>
  <c r="L760" i="10"/>
  <c r="K760" i="10"/>
  <c r="I760" i="10"/>
  <c r="J760" i="10" s="1"/>
  <c r="M759" i="10"/>
  <c r="L759" i="10"/>
  <c r="K759" i="10"/>
  <c r="I759" i="10"/>
  <c r="J759" i="10" s="1"/>
  <c r="M758" i="10"/>
  <c r="K758" i="10"/>
  <c r="L758" i="10" s="1"/>
  <c r="J758" i="10"/>
  <c r="I758" i="10"/>
  <c r="M757" i="10"/>
  <c r="K757" i="10"/>
  <c r="L757" i="10" s="1"/>
  <c r="I757" i="10"/>
  <c r="J757" i="10" s="1"/>
  <c r="M756" i="10"/>
  <c r="L756" i="10"/>
  <c r="K756" i="10"/>
  <c r="I756" i="10"/>
  <c r="J756" i="10" s="1"/>
  <c r="M755" i="10"/>
  <c r="K755" i="10"/>
  <c r="L755" i="10" s="1"/>
  <c r="I755" i="10"/>
  <c r="J755" i="10" s="1"/>
  <c r="M754" i="10"/>
  <c r="K754" i="10"/>
  <c r="L754" i="10" s="1"/>
  <c r="I754" i="10"/>
  <c r="J754" i="10" s="1"/>
  <c r="M753" i="10"/>
  <c r="K753" i="10"/>
  <c r="L753" i="10" s="1"/>
  <c r="I753" i="10"/>
  <c r="J753" i="10" s="1"/>
  <c r="M752" i="10"/>
  <c r="K752" i="10"/>
  <c r="L752" i="10" s="1"/>
  <c r="I752" i="10"/>
  <c r="J752" i="10" s="1"/>
  <c r="M751" i="10"/>
  <c r="L751" i="10"/>
  <c r="K751" i="10"/>
  <c r="I751" i="10"/>
  <c r="J751" i="10" s="1"/>
  <c r="M750" i="10"/>
  <c r="K750" i="10"/>
  <c r="L750" i="10" s="1"/>
  <c r="I750" i="10"/>
  <c r="J750" i="10" s="1"/>
  <c r="M749" i="10"/>
  <c r="K749" i="10"/>
  <c r="L749" i="10" s="1"/>
  <c r="I749" i="10"/>
  <c r="J749" i="10" s="1"/>
  <c r="M748" i="10"/>
  <c r="K748" i="10"/>
  <c r="L748" i="10" s="1"/>
  <c r="I748" i="10"/>
  <c r="J748" i="10" s="1"/>
  <c r="M747" i="10"/>
  <c r="K747" i="10"/>
  <c r="L747" i="10" s="1"/>
  <c r="I747" i="10"/>
  <c r="J747" i="10" s="1"/>
  <c r="M746" i="10"/>
  <c r="K746" i="10"/>
  <c r="L746" i="10" s="1"/>
  <c r="I746" i="10"/>
  <c r="J746" i="10" s="1"/>
  <c r="M745" i="10"/>
  <c r="K745" i="10"/>
  <c r="L745" i="10" s="1"/>
  <c r="J745" i="10"/>
  <c r="I745" i="10"/>
  <c r="M744" i="10"/>
  <c r="L744" i="10"/>
  <c r="K744" i="10"/>
  <c r="J744" i="10"/>
  <c r="I744" i="10"/>
  <c r="M743" i="10"/>
  <c r="L743" i="10"/>
  <c r="K743" i="10"/>
  <c r="I743" i="10"/>
  <c r="J743" i="10" s="1"/>
  <c r="M742" i="10"/>
  <c r="K742" i="10"/>
  <c r="L742" i="10" s="1"/>
  <c r="I742" i="10"/>
  <c r="J742" i="10" s="1"/>
  <c r="M741" i="10"/>
  <c r="K741" i="10"/>
  <c r="L741" i="10" s="1"/>
  <c r="I741" i="10"/>
  <c r="J741" i="10" s="1"/>
  <c r="M740" i="10"/>
  <c r="K740" i="10"/>
  <c r="L740" i="10" s="1"/>
  <c r="I740" i="10"/>
  <c r="J740" i="10" s="1"/>
  <c r="M739" i="10"/>
  <c r="K739" i="10"/>
  <c r="L739" i="10" s="1"/>
  <c r="I739" i="10"/>
  <c r="J739" i="10" s="1"/>
  <c r="M738" i="10"/>
  <c r="K738" i="10"/>
  <c r="L738" i="10" s="1"/>
  <c r="I738" i="10"/>
  <c r="J738" i="10" s="1"/>
  <c r="M737" i="10"/>
  <c r="K737" i="10"/>
  <c r="L737" i="10" s="1"/>
  <c r="J737" i="10"/>
  <c r="I737" i="10"/>
  <c r="M736" i="10"/>
  <c r="K736" i="10"/>
  <c r="L736" i="10" s="1"/>
  <c r="I736" i="10"/>
  <c r="J736" i="10" s="1"/>
  <c r="M735" i="10"/>
  <c r="K735" i="10"/>
  <c r="L735" i="10" s="1"/>
  <c r="I735" i="10"/>
  <c r="J735" i="10" s="1"/>
  <c r="M734" i="10"/>
  <c r="K734" i="10"/>
  <c r="L734" i="10" s="1"/>
  <c r="J734" i="10"/>
  <c r="I734" i="10"/>
  <c r="M733" i="10"/>
  <c r="K733" i="10"/>
  <c r="L733" i="10" s="1"/>
  <c r="I733" i="10"/>
  <c r="J733" i="10" s="1"/>
  <c r="M732" i="10"/>
  <c r="K732" i="10"/>
  <c r="L732" i="10" s="1"/>
  <c r="I732" i="10"/>
  <c r="J732" i="10" s="1"/>
  <c r="M731" i="10"/>
  <c r="K731" i="10"/>
  <c r="L731" i="10" s="1"/>
  <c r="I731" i="10"/>
  <c r="J731" i="10" s="1"/>
  <c r="M730" i="10"/>
  <c r="K730" i="10"/>
  <c r="L730" i="10" s="1"/>
  <c r="J730" i="10"/>
  <c r="I730" i="10"/>
  <c r="M729" i="10"/>
  <c r="K729" i="10"/>
  <c r="L729" i="10" s="1"/>
  <c r="J729" i="10"/>
  <c r="I729" i="10"/>
  <c r="M728" i="10"/>
  <c r="L728" i="10"/>
  <c r="K728" i="10"/>
  <c r="J728" i="10"/>
  <c r="I728" i="10"/>
  <c r="M727" i="10"/>
  <c r="K727" i="10"/>
  <c r="L727" i="10" s="1"/>
  <c r="I727" i="10"/>
  <c r="J727" i="10" s="1"/>
  <c r="M726" i="10"/>
  <c r="K726" i="10"/>
  <c r="L726" i="10" s="1"/>
  <c r="I726" i="10"/>
  <c r="J726" i="10" s="1"/>
  <c r="M725" i="10"/>
  <c r="K725" i="10"/>
  <c r="L725" i="10" s="1"/>
  <c r="I725" i="10"/>
  <c r="J725" i="10" s="1"/>
  <c r="M724" i="10"/>
  <c r="K724" i="10"/>
  <c r="L724" i="10" s="1"/>
  <c r="I724" i="10"/>
  <c r="J724" i="10" s="1"/>
  <c r="M723" i="10"/>
  <c r="K723" i="10"/>
  <c r="L723" i="10" s="1"/>
  <c r="I723" i="10"/>
  <c r="J723" i="10" s="1"/>
  <c r="M722" i="10"/>
  <c r="K722" i="10"/>
  <c r="L722" i="10" s="1"/>
  <c r="I722" i="10"/>
  <c r="J722" i="10" s="1"/>
  <c r="M721" i="10"/>
  <c r="K721" i="10"/>
  <c r="L721" i="10" s="1"/>
  <c r="I721" i="10"/>
  <c r="J721" i="10" s="1"/>
  <c r="M720" i="10"/>
  <c r="L720" i="10"/>
  <c r="K720" i="10"/>
  <c r="I720" i="10"/>
  <c r="J720" i="10" s="1"/>
  <c r="M719" i="10"/>
  <c r="K719" i="10"/>
  <c r="L719" i="10" s="1"/>
  <c r="I719" i="10"/>
  <c r="J719" i="10" s="1"/>
  <c r="M718" i="10"/>
  <c r="L718" i="10"/>
  <c r="K718" i="10"/>
  <c r="I718" i="10"/>
  <c r="J718" i="10" s="1"/>
  <c r="M717" i="10"/>
  <c r="K717" i="10"/>
  <c r="L717" i="10" s="1"/>
  <c r="I717" i="10"/>
  <c r="J717" i="10" s="1"/>
  <c r="M716" i="10"/>
  <c r="K716" i="10"/>
  <c r="L716" i="10" s="1"/>
  <c r="I716" i="10"/>
  <c r="J716" i="10" s="1"/>
  <c r="M715" i="10"/>
  <c r="K715" i="10"/>
  <c r="L715" i="10" s="1"/>
  <c r="I715" i="10"/>
  <c r="J715" i="10" s="1"/>
  <c r="M714" i="10"/>
  <c r="K714" i="10"/>
  <c r="L714" i="10" s="1"/>
  <c r="J714" i="10"/>
  <c r="I714" i="10"/>
  <c r="M713" i="10"/>
  <c r="K713" i="10"/>
  <c r="L713" i="10" s="1"/>
  <c r="I713" i="10"/>
  <c r="J713" i="10" s="1"/>
  <c r="M712" i="10"/>
  <c r="L712" i="10"/>
  <c r="K712" i="10"/>
  <c r="I712" i="10"/>
  <c r="J712" i="10" s="1"/>
  <c r="M711" i="10"/>
  <c r="K711" i="10"/>
  <c r="L711" i="10" s="1"/>
  <c r="I711" i="10"/>
  <c r="J711" i="10" s="1"/>
  <c r="M710" i="10"/>
  <c r="K710" i="10"/>
  <c r="L710" i="10" s="1"/>
  <c r="I710" i="10"/>
  <c r="J710" i="10" s="1"/>
  <c r="M709" i="10"/>
  <c r="K709" i="10"/>
  <c r="L709" i="10" s="1"/>
  <c r="I709" i="10"/>
  <c r="J709" i="10" s="1"/>
  <c r="M708" i="10"/>
  <c r="L708" i="10"/>
  <c r="K708" i="10"/>
  <c r="I708" i="10"/>
  <c r="J708" i="10" s="1"/>
  <c r="M707" i="10"/>
  <c r="K707" i="10"/>
  <c r="L707" i="10" s="1"/>
  <c r="I707" i="10"/>
  <c r="J707" i="10" s="1"/>
  <c r="M706" i="10"/>
  <c r="K706" i="10"/>
  <c r="L706" i="10" s="1"/>
  <c r="I706" i="10"/>
  <c r="J706" i="10" s="1"/>
  <c r="M705" i="10"/>
  <c r="K705" i="10"/>
  <c r="L705" i="10" s="1"/>
  <c r="I705" i="10"/>
  <c r="J705" i="10" s="1"/>
  <c r="M704" i="10"/>
  <c r="L704" i="10"/>
  <c r="K704" i="10"/>
  <c r="I704" i="10"/>
  <c r="J704" i="10" s="1"/>
  <c r="M703" i="10"/>
  <c r="K703" i="10"/>
  <c r="L703" i="10" s="1"/>
  <c r="I703" i="10"/>
  <c r="J703" i="10" s="1"/>
  <c r="M702" i="10"/>
  <c r="K702" i="10"/>
  <c r="L702" i="10" s="1"/>
  <c r="J702" i="10"/>
  <c r="I702" i="10"/>
  <c r="M701" i="10"/>
  <c r="K701" i="10"/>
  <c r="L701" i="10" s="1"/>
  <c r="I701" i="10"/>
  <c r="J701" i="10" s="1"/>
  <c r="M700" i="10"/>
  <c r="K700" i="10"/>
  <c r="L700" i="10" s="1"/>
  <c r="I700" i="10"/>
  <c r="J700" i="10" s="1"/>
  <c r="M699" i="10"/>
  <c r="K699" i="10"/>
  <c r="L699" i="10" s="1"/>
  <c r="I699" i="10"/>
  <c r="J699" i="10" s="1"/>
  <c r="M698" i="10"/>
  <c r="K698" i="10"/>
  <c r="L698" i="10" s="1"/>
  <c r="I698" i="10"/>
  <c r="J698" i="10" s="1"/>
  <c r="M697" i="10"/>
  <c r="K697" i="10"/>
  <c r="L697" i="10" s="1"/>
  <c r="I697" i="10"/>
  <c r="J697" i="10" s="1"/>
  <c r="M696" i="10"/>
  <c r="K696" i="10"/>
  <c r="L696" i="10" s="1"/>
  <c r="J696" i="10"/>
  <c r="I696" i="10"/>
  <c r="M695" i="10"/>
  <c r="K695" i="10"/>
  <c r="L695" i="10" s="1"/>
  <c r="I695" i="10"/>
  <c r="J695" i="10" s="1"/>
  <c r="M694" i="10"/>
  <c r="K694" i="10"/>
  <c r="L694" i="10" s="1"/>
  <c r="J694" i="10"/>
  <c r="I694" i="10"/>
  <c r="M693" i="10"/>
  <c r="K693" i="10"/>
  <c r="L693" i="10" s="1"/>
  <c r="I693" i="10"/>
  <c r="J693" i="10" s="1"/>
  <c r="M692" i="10"/>
  <c r="K692" i="10"/>
  <c r="L692" i="10" s="1"/>
  <c r="I692" i="10"/>
  <c r="J692" i="10" s="1"/>
  <c r="M691" i="10"/>
  <c r="K691" i="10"/>
  <c r="L691" i="10" s="1"/>
  <c r="I691" i="10"/>
  <c r="J691" i="10" s="1"/>
  <c r="M690" i="10"/>
  <c r="K690" i="10"/>
  <c r="L690" i="10" s="1"/>
  <c r="I690" i="10"/>
  <c r="J690" i="10" s="1"/>
  <c r="M689" i="10"/>
  <c r="K689" i="10"/>
  <c r="L689" i="10" s="1"/>
  <c r="I689" i="10"/>
  <c r="J689" i="10" s="1"/>
  <c r="M688" i="10"/>
  <c r="L688" i="10"/>
  <c r="K688" i="10"/>
  <c r="I688" i="10"/>
  <c r="J688" i="10" s="1"/>
  <c r="M687" i="10"/>
  <c r="L687" i="10"/>
  <c r="K687" i="10"/>
  <c r="I687" i="10"/>
  <c r="J687" i="10" s="1"/>
  <c r="M686" i="10"/>
  <c r="K686" i="10"/>
  <c r="L686" i="10" s="1"/>
  <c r="I686" i="10"/>
  <c r="J686" i="10" s="1"/>
  <c r="M685" i="10"/>
  <c r="K685" i="10"/>
  <c r="L685" i="10" s="1"/>
  <c r="I685" i="10"/>
  <c r="J685" i="10" s="1"/>
  <c r="M684" i="10"/>
  <c r="K684" i="10"/>
  <c r="L684" i="10" s="1"/>
  <c r="I684" i="10"/>
  <c r="J684" i="10" s="1"/>
  <c r="M683" i="10"/>
  <c r="K683" i="10"/>
  <c r="L683" i="10" s="1"/>
  <c r="I683" i="10"/>
  <c r="J683" i="10" s="1"/>
  <c r="M682" i="10"/>
  <c r="K682" i="10"/>
  <c r="L682" i="10" s="1"/>
  <c r="I682" i="10"/>
  <c r="J682" i="10" s="1"/>
  <c r="M681" i="10"/>
  <c r="K681" i="10"/>
  <c r="L681" i="10" s="1"/>
  <c r="J681" i="10"/>
  <c r="I681" i="10"/>
  <c r="M680" i="10"/>
  <c r="K680" i="10"/>
  <c r="L680" i="10" s="1"/>
  <c r="I680" i="10"/>
  <c r="J680" i="10" s="1"/>
  <c r="M679" i="10"/>
  <c r="L679" i="10"/>
  <c r="K679" i="10"/>
  <c r="I679" i="10"/>
  <c r="J679" i="10" s="1"/>
  <c r="M678" i="10"/>
  <c r="K678" i="10"/>
  <c r="L678" i="10" s="1"/>
  <c r="I678" i="10"/>
  <c r="J678" i="10" s="1"/>
  <c r="M677" i="10"/>
  <c r="K677" i="10"/>
  <c r="L677" i="10" s="1"/>
  <c r="I677" i="10"/>
  <c r="J677" i="10" s="1"/>
  <c r="M676" i="10"/>
  <c r="K676" i="10"/>
  <c r="L676" i="10" s="1"/>
  <c r="I676" i="10"/>
  <c r="J676" i="10" s="1"/>
  <c r="M675" i="10"/>
  <c r="K675" i="10"/>
  <c r="L675" i="10" s="1"/>
  <c r="I675" i="10"/>
  <c r="J675" i="10" s="1"/>
  <c r="M674" i="10"/>
  <c r="K674" i="10"/>
  <c r="L674" i="10" s="1"/>
  <c r="J674" i="10"/>
  <c r="I674" i="10"/>
  <c r="M673" i="10"/>
  <c r="K673" i="10"/>
  <c r="L673" i="10" s="1"/>
  <c r="I673" i="10"/>
  <c r="J673" i="10" s="1"/>
  <c r="M672" i="10"/>
  <c r="K672" i="10"/>
  <c r="L672" i="10" s="1"/>
  <c r="I672" i="10"/>
  <c r="J672" i="10" s="1"/>
  <c r="M671" i="10"/>
  <c r="K671" i="10"/>
  <c r="L671" i="10" s="1"/>
  <c r="I671" i="10"/>
  <c r="J671" i="10" s="1"/>
  <c r="M670" i="10"/>
  <c r="L670" i="10"/>
  <c r="K670" i="10"/>
  <c r="I670" i="10"/>
  <c r="J670" i="10" s="1"/>
  <c r="M669" i="10"/>
  <c r="K669" i="10"/>
  <c r="L669" i="10" s="1"/>
  <c r="I669" i="10"/>
  <c r="J669" i="10" s="1"/>
  <c r="M668" i="10"/>
  <c r="K668" i="10"/>
  <c r="L668" i="10" s="1"/>
  <c r="I668" i="10"/>
  <c r="J668" i="10" s="1"/>
  <c r="M667" i="10"/>
  <c r="K667" i="10"/>
  <c r="L667" i="10" s="1"/>
  <c r="I667" i="10"/>
  <c r="J667" i="10" s="1"/>
  <c r="M666" i="10"/>
  <c r="K666" i="10"/>
  <c r="L666" i="10" s="1"/>
  <c r="J666" i="10"/>
  <c r="I666" i="10"/>
  <c r="M665" i="10"/>
  <c r="K665" i="10"/>
  <c r="L665" i="10" s="1"/>
  <c r="I665" i="10"/>
  <c r="J665" i="10" s="1"/>
  <c r="M664" i="10"/>
  <c r="K664" i="10"/>
  <c r="L664" i="10" s="1"/>
  <c r="I664" i="10"/>
  <c r="J664" i="10" s="1"/>
  <c r="M663" i="10"/>
  <c r="L663" i="10"/>
  <c r="K663" i="10"/>
  <c r="I663" i="10"/>
  <c r="J663" i="10" s="1"/>
  <c r="M662" i="10"/>
  <c r="K662" i="10"/>
  <c r="L662" i="10" s="1"/>
  <c r="I662" i="10"/>
  <c r="J662" i="10" s="1"/>
  <c r="M661" i="10"/>
  <c r="K661" i="10"/>
  <c r="L661" i="10" s="1"/>
  <c r="I661" i="10"/>
  <c r="J661" i="10" s="1"/>
  <c r="M660" i="10"/>
  <c r="K660" i="10"/>
  <c r="L660" i="10" s="1"/>
  <c r="I660" i="10"/>
  <c r="J660" i="10" s="1"/>
  <c r="M659" i="10"/>
  <c r="K659" i="10"/>
  <c r="L659" i="10" s="1"/>
  <c r="I659" i="10"/>
  <c r="J659" i="10" s="1"/>
  <c r="M658" i="10"/>
  <c r="K658" i="10"/>
  <c r="L658" i="10" s="1"/>
  <c r="I658" i="10"/>
  <c r="J658" i="10" s="1"/>
  <c r="M657" i="10"/>
  <c r="K657" i="10"/>
  <c r="L657" i="10" s="1"/>
  <c r="J657" i="10"/>
  <c r="I657" i="10"/>
  <c r="M656" i="10"/>
  <c r="K656" i="10"/>
  <c r="L656" i="10" s="1"/>
  <c r="I656" i="10"/>
  <c r="J656" i="10" s="1"/>
  <c r="M655" i="10"/>
  <c r="L655" i="10"/>
  <c r="K655" i="10"/>
  <c r="I655" i="10"/>
  <c r="J655" i="10" s="1"/>
  <c r="M654" i="10"/>
  <c r="K654" i="10"/>
  <c r="L654" i="10" s="1"/>
  <c r="I654" i="10"/>
  <c r="J654" i="10" s="1"/>
  <c r="M653" i="10"/>
  <c r="K653" i="10"/>
  <c r="L653" i="10" s="1"/>
  <c r="I653" i="10"/>
  <c r="J653" i="10" s="1"/>
  <c r="M652" i="10"/>
  <c r="K652" i="10"/>
  <c r="L652" i="10" s="1"/>
  <c r="I652" i="10"/>
  <c r="J652" i="10" s="1"/>
  <c r="M651" i="10"/>
  <c r="K651" i="10"/>
  <c r="L651" i="10" s="1"/>
  <c r="I651" i="10"/>
  <c r="J651" i="10" s="1"/>
  <c r="M650" i="10"/>
  <c r="K650" i="10"/>
  <c r="L650" i="10" s="1"/>
  <c r="I650" i="10"/>
  <c r="J650" i="10" s="1"/>
  <c r="M649" i="10"/>
  <c r="K649" i="10"/>
  <c r="L649" i="10" s="1"/>
  <c r="I649" i="10"/>
  <c r="J649" i="10" s="1"/>
  <c r="M648" i="10"/>
  <c r="L648" i="10"/>
  <c r="K648" i="10"/>
  <c r="I648" i="10"/>
  <c r="J648" i="10" s="1"/>
  <c r="M647" i="10"/>
  <c r="L647" i="10"/>
  <c r="K647" i="10"/>
  <c r="I647" i="10"/>
  <c r="J647" i="10" s="1"/>
  <c r="M646" i="10"/>
  <c r="K646" i="10"/>
  <c r="L646" i="10" s="1"/>
  <c r="I646" i="10"/>
  <c r="J646" i="10" s="1"/>
  <c r="M645" i="10"/>
  <c r="K645" i="10"/>
  <c r="L645" i="10" s="1"/>
  <c r="I645" i="10"/>
  <c r="J645" i="10" s="1"/>
  <c r="M644" i="10"/>
  <c r="K644" i="10"/>
  <c r="L644" i="10" s="1"/>
  <c r="I644" i="10"/>
  <c r="J644" i="10" s="1"/>
  <c r="M643" i="10"/>
  <c r="K643" i="10"/>
  <c r="L643" i="10" s="1"/>
  <c r="I643" i="10"/>
  <c r="J643" i="10" s="1"/>
  <c r="M642" i="10"/>
  <c r="K642" i="10"/>
  <c r="L642" i="10" s="1"/>
  <c r="I642" i="10"/>
  <c r="J642" i="10" s="1"/>
  <c r="M641" i="10"/>
  <c r="K641" i="10"/>
  <c r="L641" i="10" s="1"/>
  <c r="J641" i="10"/>
  <c r="I641" i="10"/>
  <c r="M640" i="10"/>
  <c r="K640" i="10"/>
  <c r="L640" i="10" s="1"/>
  <c r="I640" i="10"/>
  <c r="J640" i="10" s="1"/>
  <c r="M639" i="10"/>
  <c r="L639" i="10"/>
  <c r="K639" i="10"/>
  <c r="I639" i="10"/>
  <c r="J639" i="10" s="1"/>
  <c r="M638" i="10"/>
  <c r="K638" i="10"/>
  <c r="L638" i="10" s="1"/>
  <c r="I638" i="10"/>
  <c r="J638" i="10" s="1"/>
  <c r="M637" i="10"/>
  <c r="K637" i="10"/>
  <c r="L637" i="10" s="1"/>
  <c r="I637" i="10"/>
  <c r="J637" i="10" s="1"/>
  <c r="M636" i="10"/>
  <c r="K636" i="10"/>
  <c r="L636" i="10" s="1"/>
  <c r="I636" i="10"/>
  <c r="J636" i="10" s="1"/>
  <c r="M635" i="10"/>
  <c r="K635" i="10"/>
  <c r="L635" i="10" s="1"/>
  <c r="I635" i="10"/>
  <c r="J635" i="10" s="1"/>
  <c r="M634" i="10"/>
  <c r="K634" i="10"/>
  <c r="L634" i="10" s="1"/>
  <c r="I634" i="10"/>
  <c r="J634" i="10" s="1"/>
  <c r="M633" i="10"/>
  <c r="K633" i="10"/>
  <c r="L633" i="10" s="1"/>
  <c r="J633" i="10"/>
  <c r="I633" i="10"/>
  <c r="M632" i="10"/>
  <c r="L632" i="10"/>
  <c r="K632" i="10"/>
  <c r="I632" i="10"/>
  <c r="J632" i="10" s="1"/>
  <c r="M631" i="10"/>
  <c r="L631" i="10"/>
  <c r="K631" i="10"/>
  <c r="I631" i="10"/>
  <c r="J631" i="10" s="1"/>
  <c r="M630" i="10"/>
  <c r="K630" i="10"/>
  <c r="L630" i="10" s="1"/>
  <c r="I630" i="10"/>
  <c r="J630" i="10" s="1"/>
  <c r="M629" i="10"/>
  <c r="K629" i="10"/>
  <c r="L629" i="10" s="1"/>
  <c r="I629" i="10"/>
  <c r="J629" i="10" s="1"/>
  <c r="M628" i="10"/>
  <c r="K628" i="10"/>
  <c r="L628" i="10" s="1"/>
  <c r="I628" i="10"/>
  <c r="J628" i="10" s="1"/>
  <c r="M627" i="10"/>
  <c r="K627" i="10"/>
  <c r="L627" i="10" s="1"/>
  <c r="I627" i="10"/>
  <c r="J627" i="10" s="1"/>
  <c r="M626" i="10"/>
  <c r="K626" i="10"/>
  <c r="L626" i="10" s="1"/>
  <c r="I626" i="10"/>
  <c r="J626" i="10" s="1"/>
  <c r="M625" i="10"/>
  <c r="K625" i="10"/>
  <c r="L625" i="10" s="1"/>
  <c r="I625" i="10"/>
  <c r="J625" i="10" s="1"/>
  <c r="M624" i="10"/>
  <c r="K624" i="10"/>
  <c r="L624" i="10" s="1"/>
  <c r="I624" i="10"/>
  <c r="J624" i="10" s="1"/>
  <c r="M623" i="10"/>
  <c r="K623" i="10"/>
  <c r="L623" i="10" s="1"/>
  <c r="I623" i="10"/>
  <c r="J623" i="10" s="1"/>
  <c r="M622" i="10"/>
  <c r="L622" i="10"/>
  <c r="K622" i="10"/>
  <c r="J622" i="10"/>
  <c r="I622" i="10"/>
  <c r="M621" i="10"/>
  <c r="K621" i="10"/>
  <c r="L621" i="10" s="1"/>
  <c r="I621" i="10"/>
  <c r="J621" i="10" s="1"/>
  <c r="M620" i="10"/>
  <c r="K620" i="10"/>
  <c r="L620" i="10" s="1"/>
  <c r="I620" i="10"/>
  <c r="J620" i="10" s="1"/>
  <c r="M619" i="10"/>
  <c r="K619" i="10"/>
  <c r="L619" i="10" s="1"/>
  <c r="I619" i="10"/>
  <c r="J619" i="10" s="1"/>
  <c r="M618" i="10"/>
  <c r="K618" i="10"/>
  <c r="L618" i="10" s="1"/>
  <c r="I618" i="10"/>
  <c r="J618" i="10" s="1"/>
  <c r="M617" i="10"/>
  <c r="K617" i="10"/>
  <c r="L617" i="10" s="1"/>
  <c r="I617" i="10"/>
  <c r="J617" i="10" s="1"/>
  <c r="M616" i="10"/>
  <c r="L616" i="10"/>
  <c r="K616" i="10"/>
  <c r="I616" i="10"/>
  <c r="J616" i="10" s="1"/>
  <c r="M615" i="10"/>
  <c r="L615" i="10"/>
  <c r="K615" i="10"/>
  <c r="I615" i="10"/>
  <c r="J615" i="10" s="1"/>
  <c r="M614" i="10"/>
  <c r="K614" i="10"/>
  <c r="L614" i="10" s="1"/>
  <c r="I614" i="10"/>
  <c r="J614" i="10" s="1"/>
  <c r="M613" i="10"/>
  <c r="K613" i="10"/>
  <c r="L613" i="10" s="1"/>
  <c r="I613" i="10"/>
  <c r="J613" i="10" s="1"/>
  <c r="M612" i="10"/>
  <c r="K612" i="10"/>
  <c r="L612" i="10" s="1"/>
  <c r="I612" i="10"/>
  <c r="J612" i="10" s="1"/>
  <c r="M611" i="10"/>
  <c r="K611" i="10"/>
  <c r="L611" i="10" s="1"/>
  <c r="I611" i="10"/>
  <c r="J611" i="10" s="1"/>
  <c r="M610" i="10"/>
  <c r="K610" i="10"/>
  <c r="L610" i="10" s="1"/>
  <c r="I610" i="10"/>
  <c r="J610" i="10" s="1"/>
  <c r="M609" i="10"/>
  <c r="K609" i="10"/>
  <c r="L609" i="10" s="1"/>
  <c r="I609" i="10"/>
  <c r="J609" i="10" s="1"/>
  <c r="M608" i="10"/>
  <c r="L608" i="10"/>
  <c r="K608" i="10"/>
  <c r="I608" i="10"/>
  <c r="J608" i="10" s="1"/>
  <c r="M607" i="10"/>
  <c r="K607" i="10"/>
  <c r="L607" i="10" s="1"/>
  <c r="I607" i="10"/>
  <c r="J607" i="10" s="1"/>
  <c r="M606" i="10"/>
  <c r="L606" i="10"/>
  <c r="K606" i="10"/>
  <c r="J606" i="10"/>
  <c r="I606" i="10"/>
  <c r="M605" i="10"/>
  <c r="K605" i="10"/>
  <c r="L605" i="10" s="1"/>
  <c r="I605" i="10"/>
  <c r="J605" i="10" s="1"/>
  <c r="M604" i="10"/>
  <c r="K604" i="10"/>
  <c r="L604" i="10" s="1"/>
  <c r="I604" i="10"/>
  <c r="J604" i="10" s="1"/>
  <c r="M603" i="10"/>
  <c r="K603" i="10"/>
  <c r="L603" i="10" s="1"/>
  <c r="I603" i="10"/>
  <c r="J603" i="10" s="1"/>
  <c r="M602" i="10"/>
  <c r="K602" i="10"/>
  <c r="L602" i="10" s="1"/>
  <c r="J602" i="10"/>
  <c r="I602" i="10"/>
  <c r="M601" i="10"/>
  <c r="K601" i="10"/>
  <c r="L601" i="10" s="1"/>
  <c r="I601" i="10"/>
  <c r="J601" i="10" s="1"/>
  <c r="M600" i="10"/>
  <c r="K600" i="10"/>
  <c r="L600" i="10" s="1"/>
  <c r="I600" i="10"/>
  <c r="J600" i="10" s="1"/>
  <c r="M599" i="10"/>
  <c r="K599" i="10"/>
  <c r="L599" i="10" s="1"/>
  <c r="I599" i="10"/>
  <c r="J599" i="10" s="1"/>
  <c r="M598" i="10"/>
  <c r="K598" i="10"/>
  <c r="L598" i="10" s="1"/>
  <c r="I598" i="10"/>
  <c r="J598" i="10" s="1"/>
  <c r="M597" i="10"/>
  <c r="K597" i="10"/>
  <c r="L597" i="10" s="1"/>
  <c r="I597" i="10"/>
  <c r="J597" i="10" s="1"/>
  <c r="M596" i="10"/>
  <c r="K596" i="10"/>
  <c r="L596" i="10" s="1"/>
  <c r="I596" i="10"/>
  <c r="J596" i="10" s="1"/>
  <c r="M595" i="10"/>
  <c r="K595" i="10"/>
  <c r="L595" i="10" s="1"/>
  <c r="I595" i="10"/>
  <c r="J595" i="10" s="1"/>
  <c r="M594" i="10"/>
  <c r="K594" i="10"/>
  <c r="L594" i="10" s="1"/>
  <c r="I594" i="10"/>
  <c r="J594" i="10" s="1"/>
  <c r="M593" i="10"/>
  <c r="K593" i="10"/>
  <c r="L593" i="10" s="1"/>
  <c r="I593" i="10"/>
  <c r="J593" i="10" s="1"/>
  <c r="M592" i="10"/>
  <c r="L592" i="10"/>
  <c r="K592" i="10"/>
  <c r="I592" i="10"/>
  <c r="J592" i="10" s="1"/>
  <c r="M591" i="10"/>
  <c r="K591" i="10"/>
  <c r="L591" i="10" s="1"/>
  <c r="I591" i="10"/>
  <c r="J591" i="10" s="1"/>
  <c r="M590" i="10"/>
  <c r="L590" i="10"/>
  <c r="K590" i="10"/>
  <c r="J590" i="10"/>
  <c r="I590" i="10"/>
  <c r="M589" i="10"/>
  <c r="K589" i="10"/>
  <c r="L589" i="10" s="1"/>
  <c r="I589" i="10"/>
  <c r="J589" i="10" s="1"/>
  <c r="M588" i="10"/>
  <c r="K588" i="10"/>
  <c r="L588" i="10" s="1"/>
  <c r="I588" i="10"/>
  <c r="J588" i="10" s="1"/>
  <c r="M587" i="10"/>
  <c r="K587" i="10"/>
  <c r="L587" i="10" s="1"/>
  <c r="I587" i="10"/>
  <c r="J587" i="10" s="1"/>
  <c r="M586" i="10"/>
  <c r="K586" i="10"/>
  <c r="L586" i="10" s="1"/>
  <c r="J586" i="10"/>
  <c r="I586" i="10"/>
  <c r="M585" i="10"/>
  <c r="K585" i="10"/>
  <c r="L585" i="10" s="1"/>
  <c r="J585" i="10"/>
  <c r="I585" i="10"/>
  <c r="M584" i="10"/>
  <c r="K584" i="10"/>
  <c r="L584" i="10" s="1"/>
  <c r="I584" i="10"/>
  <c r="J584" i="10" s="1"/>
  <c r="M583" i="10"/>
  <c r="K583" i="10"/>
  <c r="L583" i="10" s="1"/>
  <c r="I583" i="10"/>
  <c r="J583" i="10" s="1"/>
  <c r="M582" i="10"/>
  <c r="K582" i="10"/>
  <c r="L582" i="10" s="1"/>
  <c r="I582" i="10"/>
  <c r="J582" i="10" s="1"/>
  <c r="M581" i="10"/>
  <c r="K581" i="10"/>
  <c r="L581" i="10" s="1"/>
  <c r="I581" i="10"/>
  <c r="J581" i="10" s="1"/>
  <c r="M580" i="10"/>
  <c r="K580" i="10"/>
  <c r="L580" i="10" s="1"/>
  <c r="I580" i="10"/>
  <c r="J580" i="10" s="1"/>
  <c r="M579" i="10"/>
  <c r="L579" i="10"/>
  <c r="K579" i="10"/>
  <c r="I579" i="10"/>
  <c r="J579" i="10" s="1"/>
  <c r="M578" i="10"/>
  <c r="K578" i="10"/>
  <c r="L578" i="10" s="1"/>
  <c r="J578" i="10"/>
  <c r="I578" i="10"/>
  <c r="M577" i="10"/>
  <c r="K577" i="10"/>
  <c r="L577" i="10" s="1"/>
  <c r="I577" i="10"/>
  <c r="J577" i="10" s="1"/>
  <c r="M576" i="10"/>
  <c r="K576" i="10"/>
  <c r="L576" i="10" s="1"/>
  <c r="I576" i="10"/>
  <c r="J576" i="10" s="1"/>
  <c r="M575" i="10"/>
  <c r="K575" i="10"/>
  <c r="L575" i="10" s="1"/>
  <c r="I575" i="10"/>
  <c r="J575" i="10" s="1"/>
  <c r="M574" i="10"/>
  <c r="K574" i="10"/>
  <c r="L574" i="10" s="1"/>
  <c r="I574" i="10"/>
  <c r="J574" i="10" s="1"/>
  <c r="M573" i="10"/>
  <c r="K573" i="10"/>
  <c r="L573" i="10" s="1"/>
  <c r="I573" i="10"/>
  <c r="J573" i="10" s="1"/>
  <c r="M572" i="10"/>
  <c r="K572" i="10"/>
  <c r="L572" i="10" s="1"/>
  <c r="I572" i="10"/>
  <c r="J572" i="10" s="1"/>
  <c r="M571" i="10"/>
  <c r="K571" i="10"/>
  <c r="L571" i="10" s="1"/>
  <c r="I571" i="10"/>
  <c r="J571" i="10" s="1"/>
  <c r="M570" i="10"/>
  <c r="K570" i="10"/>
  <c r="L570" i="10" s="1"/>
  <c r="J570" i="10"/>
  <c r="I570" i="10"/>
  <c r="M569" i="10"/>
  <c r="K569" i="10"/>
  <c r="L569" i="10" s="1"/>
  <c r="J569" i="10"/>
  <c r="I569" i="10"/>
  <c r="M568" i="10"/>
  <c r="K568" i="10"/>
  <c r="L568" i="10" s="1"/>
  <c r="I568" i="10"/>
  <c r="J568" i="10" s="1"/>
  <c r="M567" i="10"/>
  <c r="K567" i="10"/>
  <c r="L567" i="10" s="1"/>
  <c r="I567" i="10"/>
  <c r="J567" i="10" s="1"/>
  <c r="M566" i="10"/>
  <c r="K566" i="10"/>
  <c r="L566" i="10" s="1"/>
  <c r="I566" i="10"/>
  <c r="J566" i="10" s="1"/>
  <c r="M565" i="10"/>
  <c r="K565" i="10"/>
  <c r="L565" i="10" s="1"/>
  <c r="I565" i="10"/>
  <c r="J565" i="10" s="1"/>
  <c r="M564" i="10"/>
  <c r="K564" i="10"/>
  <c r="L564" i="10" s="1"/>
  <c r="I564" i="10"/>
  <c r="J564" i="10" s="1"/>
  <c r="M563" i="10"/>
  <c r="K563" i="10"/>
  <c r="L563" i="10" s="1"/>
  <c r="I563" i="10"/>
  <c r="J563" i="10" s="1"/>
  <c r="M562" i="10"/>
  <c r="K562" i="10"/>
  <c r="L562" i="10" s="1"/>
  <c r="I562" i="10"/>
  <c r="J562" i="10" s="1"/>
  <c r="M561" i="10"/>
  <c r="K561" i="10"/>
  <c r="L561" i="10" s="1"/>
  <c r="I561" i="10"/>
  <c r="J561" i="10" s="1"/>
  <c r="M560" i="10"/>
  <c r="K560" i="10"/>
  <c r="L560" i="10" s="1"/>
  <c r="I560" i="10"/>
  <c r="J560" i="10" s="1"/>
  <c r="M559" i="10"/>
  <c r="L559" i="10"/>
  <c r="K559" i="10"/>
  <c r="I559" i="10"/>
  <c r="J559" i="10" s="1"/>
  <c r="M558" i="10"/>
  <c r="K558" i="10"/>
  <c r="L558" i="10" s="1"/>
  <c r="I558" i="10"/>
  <c r="J558" i="10" s="1"/>
  <c r="M557" i="10"/>
  <c r="K557" i="10"/>
  <c r="L557" i="10" s="1"/>
  <c r="I557" i="10"/>
  <c r="J557" i="10" s="1"/>
  <c r="M556" i="10"/>
  <c r="K556" i="10"/>
  <c r="L556" i="10" s="1"/>
  <c r="I556" i="10"/>
  <c r="J556" i="10" s="1"/>
  <c r="M555" i="10"/>
  <c r="K555" i="10"/>
  <c r="L555" i="10" s="1"/>
  <c r="I555" i="10"/>
  <c r="J555" i="10" s="1"/>
  <c r="M554" i="10"/>
  <c r="K554" i="10"/>
  <c r="L554" i="10" s="1"/>
  <c r="J554" i="10"/>
  <c r="I554" i="10"/>
  <c r="M553" i="10"/>
  <c r="K553" i="10"/>
  <c r="L553" i="10" s="1"/>
  <c r="I553" i="10"/>
  <c r="J553" i="10" s="1"/>
  <c r="M552" i="10"/>
  <c r="K552" i="10"/>
  <c r="L552" i="10" s="1"/>
  <c r="I552" i="10"/>
  <c r="J552" i="10" s="1"/>
  <c r="M551" i="10"/>
  <c r="K551" i="10"/>
  <c r="L551" i="10" s="1"/>
  <c r="I551" i="10"/>
  <c r="J551" i="10" s="1"/>
  <c r="M550" i="10"/>
  <c r="K550" i="10"/>
  <c r="L550" i="10" s="1"/>
  <c r="I550" i="10"/>
  <c r="J550" i="10" s="1"/>
  <c r="M549" i="10"/>
  <c r="K549" i="10"/>
  <c r="L549" i="10" s="1"/>
  <c r="I549" i="10"/>
  <c r="J549" i="10" s="1"/>
  <c r="M548" i="10"/>
  <c r="K548" i="10"/>
  <c r="L548" i="10" s="1"/>
  <c r="I548" i="10"/>
  <c r="J548" i="10" s="1"/>
  <c r="M547" i="10"/>
  <c r="K547" i="10"/>
  <c r="L547" i="10" s="1"/>
  <c r="I547" i="10"/>
  <c r="J547" i="10" s="1"/>
  <c r="M546" i="10"/>
  <c r="K546" i="10"/>
  <c r="L546" i="10" s="1"/>
  <c r="I546" i="10"/>
  <c r="J546" i="10" s="1"/>
  <c r="M545" i="10"/>
  <c r="K545" i="10"/>
  <c r="L545" i="10" s="1"/>
  <c r="I545" i="10"/>
  <c r="J545" i="10" s="1"/>
  <c r="M544" i="10"/>
  <c r="K544" i="10"/>
  <c r="L544" i="10" s="1"/>
  <c r="I544" i="10"/>
  <c r="J544" i="10" s="1"/>
  <c r="M543" i="10"/>
  <c r="L543" i="10"/>
  <c r="K543" i="10"/>
  <c r="I543" i="10"/>
  <c r="J543" i="10" s="1"/>
  <c r="M542" i="10"/>
  <c r="K542" i="10"/>
  <c r="L542" i="10" s="1"/>
  <c r="I542" i="10"/>
  <c r="J542" i="10" s="1"/>
  <c r="M541" i="10"/>
  <c r="K541" i="10"/>
  <c r="L541" i="10" s="1"/>
  <c r="I541" i="10"/>
  <c r="J541" i="10" s="1"/>
  <c r="M540" i="10"/>
  <c r="K540" i="10"/>
  <c r="L540" i="10" s="1"/>
  <c r="I540" i="10"/>
  <c r="J540" i="10" s="1"/>
  <c r="M539" i="10"/>
  <c r="K539" i="10"/>
  <c r="L539" i="10" s="1"/>
  <c r="I539" i="10"/>
  <c r="J539" i="10" s="1"/>
  <c r="M538" i="10"/>
  <c r="K538" i="10"/>
  <c r="L538" i="10" s="1"/>
  <c r="I538" i="10"/>
  <c r="J538" i="10" s="1"/>
  <c r="M537" i="10"/>
  <c r="K537" i="10"/>
  <c r="L537" i="10" s="1"/>
  <c r="I537" i="10"/>
  <c r="J537" i="10" s="1"/>
  <c r="M536" i="10"/>
  <c r="K536" i="10"/>
  <c r="L536" i="10" s="1"/>
  <c r="J536" i="10"/>
  <c r="I536" i="10"/>
  <c r="M535" i="10"/>
  <c r="K535" i="10"/>
  <c r="L535" i="10" s="1"/>
  <c r="I535" i="10"/>
  <c r="J535" i="10" s="1"/>
  <c r="M534" i="10"/>
  <c r="K534" i="10"/>
  <c r="L534" i="10" s="1"/>
  <c r="I534" i="10"/>
  <c r="J534" i="10" s="1"/>
  <c r="M533" i="10"/>
  <c r="K533" i="10"/>
  <c r="L533" i="10" s="1"/>
  <c r="I533" i="10"/>
  <c r="J533" i="10" s="1"/>
  <c r="M532" i="10"/>
  <c r="K532" i="10"/>
  <c r="L532" i="10" s="1"/>
  <c r="I532" i="10"/>
  <c r="J532" i="10" s="1"/>
  <c r="M531" i="10"/>
  <c r="L531" i="10"/>
  <c r="K531" i="10"/>
  <c r="I531" i="10"/>
  <c r="J531" i="10" s="1"/>
  <c r="M530" i="10"/>
  <c r="K530" i="10"/>
  <c r="L530" i="10" s="1"/>
  <c r="I530" i="10"/>
  <c r="J530" i="10" s="1"/>
  <c r="M529" i="10"/>
  <c r="K529" i="10"/>
  <c r="L529" i="10" s="1"/>
  <c r="I529" i="10"/>
  <c r="J529" i="10" s="1"/>
  <c r="M528" i="10"/>
  <c r="K528" i="10"/>
  <c r="L528" i="10" s="1"/>
  <c r="I528" i="10"/>
  <c r="J528" i="10" s="1"/>
  <c r="M527" i="10"/>
  <c r="K527" i="10"/>
  <c r="L527" i="10" s="1"/>
  <c r="I527" i="10"/>
  <c r="J527" i="10" s="1"/>
  <c r="M526" i="10"/>
  <c r="K526" i="10"/>
  <c r="L526" i="10" s="1"/>
  <c r="I526" i="10"/>
  <c r="J526" i="10" s="1"/>
  <c r="M525" i="10"/>
  <c r="K525" i="10"/>
  <c r="L525" i="10" s="1"/>
  <c r="I525" i="10"/>
  <c r="J525" i="10" s="1"/>
  <c r="M524" i="10"/>
  <c r="K524" i="10"/>
  <c r="L524" i="10" s="1"/>
  <c r="I524" i="10"/>
  <c r="J524" i="10" s="1"/>
  <c r="M523" i="10"/>
  <c r="K523" i="10"/>
  <c r="L523" i="10" s="1"/>
  <c r="I523" i="10"/>
  <c r="J523" i="10" s="1"/>
  <c r="M522" i="10"/>
  <c r="K522" i="10"/>
  <c r="L522" i="10" s="1"/>
  <c r="I522" i="10"/>
  <c r="J522" i="10" s="1"/>
  <c r="M521" i="10"/>
  <c r="K521" i="10"/>
  <c r="L521" i="10" s="1"/>
  <c r="J521" i="10"/>
  <c r="I521" i="10"/>
  <c r="M520" i="10"/>
  <c r="K520" i="10"/>
  <c r="L520" i="10" s="1"/>
  <c r="I520" i="10"/>
  <c r="J520" i="10" s="1"/>
  <c r="M519" i="10"/>
  <c r="L519" i="10"/>
  <c r="K519" i="10"/>
  <c r="I519" i="10"/>
  <c r="J519" i="10" s="1"/>
  <c r="M518" i="10"/>
  <c r="K518" i="10"/>
  <c r="L518" i="10" s="1"/>
  <c r="I518" i="10"/>
  <c r="J518" i="10" s="1"/>
  <c r="M517" i="10"/>
  <c r="K517" i="10"/>
  <c r="L517" i="10" s="1"/>
  <c r="I517" i="10"/>
  <c r="J517" i="10" s="1"/>
  <c r="M516" i="10"/>
  <c r="L516" i="10"/>
  <c r="K516" i="10"/>
  <c r="I516" i="10"/>
  <c r="J516" i="10" s="1"/>
  <c r="M515" i="10"/>
  <c r="K515" i="10"/>
  <c r="L515" i="10" s="1"/>
  <c r="I515" i="10"/>
  <c r="J515" i="10" s="1"/>
  <c r="M514" i="10"/>
  <c r="K514" i="10"/>
  <c r="L514" i="10" s="1"/>
  <c r="J514" i="10"/>
  <c r="I514" i="10"/>
  <c r="M513" i="10"/>
  <c r="K513" i="10"/>
  <c r="L513" i="10" s="1"/>
  <c r="I513" i="10"/>
  <c r="J513" i="10" s="1"/>
  <c r="M512" i="10"/>
  <c r="K512" i="10"/>
  <c r="L512" i="10" s="1"/>
  <c r="I512" i="10"/>
  <c r="J512" i="10" s="1"/>
  <c r="M511" i="10"/>
  <c r="K511" i="10"/>
  <c r="L511" i="10" s="1"/>
  <c r="I511" i="10"/>
  <c r="J511" i="10" s="1"/>
  <c r="M510" i="10"/>
  <c r="K510" i="10"/>
  <c r="L510" i="10" s="1"/>
  <c r="I510" i="10"/>
  <c r="J510" i="10" s="1"/>
  <c r="M509" i="10"/>
  <c r="K509" i="10"/>
  <c r="L509" i="10" s="1"/>
  <c r="I509" i="10"/>
  <c r="J509" i="10" s="1"/>
  <c r="M508" i="10"/>
  <c r="K508" i="10"/>
  <c r="L508" i="10" s="1"/>
  <c r="I508" i="10"/>
  <c r="J508" i="10" s="1"/>
  <c r="M507" i="10"/>
  <c r="K507" i="10"/>
  <c r="L507" i="10" s="1"/>
  <c r="I507" i="10"/>
  <c r="J507" i="10" s="1"/>
  <c r="M506" i="10"/>
  <c r="K506" i="10"/>
  <c r="L506" i="10" s="1"/>
  <c r="J506" i="10"/>
  <c r="I506" i="10"/>
  <c r="M505" i="10"/>
  <c r="K505" i="10"/>
  <c r="L505" i="10" s="1"/>
  <c r="I505" i="10"/>
  <c r="J505" i="10" s="1"/>
  <c r="M504" i="10"/>
  <c r="L504" i="10"/>
  <c r="K504" i="10"/>
  <c r="I504" i="10"/>
  <c r="J504" i="10" s="1"/>
  <c r="M503" i="10"/>
  <c r="K503" i="10"/>
  <c r="L503" i="10" s="1"/>
  <c r="I503" i="10"/>
  <c r="J503" i="10" s="1"/>
  <c r="M502" i="10"/>
  <c r="K502" i="10"/>
  <c r="L502" i="10" s="1"/>
  <c r="I502" i="10"/>
  <c r="J502" i="10" s="1"/>
  <c r="M501" i="10"/>
  <c r="K501" i="10"/>
  <c r="L501" i="10" s="1"/>
  <c r="I501" i="10"/>
  <c r="J501" i="10" s="1"/>
  <c r="M500" i="10"/>
  <c r="K500" i="10"/>
  <c r="L500" i="10" s="1"/>
  <c r="I500" i="10"/>
  <c r="J500" i="10" s="1"/>
  <c r="M499" i="10"/>
  <c r="K499" i="10"/>
  <c r="L499" i="10" s="1"/>
  <c r="I499" i="10"/>
  <c r="J499" i="10" s="1"/>
  <c r="M498" i="10"/>
  <c r="K498" i="10"/>
  <c r="L498" i="10" s="1"/>
  <c r="J498" i="10"/>
  <c r="I498" i="10"/>
  <c r="M497" i="10"/>
  <c r="K497" i="10"/>
  <c r="L497" i="10" s="1"/>
  <c r="I497" i="10"/>
  <c r="J497" i="10" s="1"/>
  <c r="M496" i="10"/>
  <c r="K496" i="10"/>
  <c r="L496" i="10" s="1"/>
  <c r="I496" i="10"/>
  <c r="J496" i="10" s="1"/>
  <c r="M495" i="10"/>
  <c r="K495" i="10"/>
  <c r="L495" i="10" s="1"/>
  <c r="I495" i="10"/>
  <c r="J495" i="10" s="1"/>
  <c r="M494" i="10"/>
  <c r="K494" i="10"/>
  <c r="L494" i="10" s="1"/>
  <c r="I494" i="10"/>
  <c r="J494" i="10" s="1"/>
  <c r="M493" i="10"/>
  <c r="K493" i="10"/>
  <c r="L493" i="10" s="1"/>
  <c r="I493" i="10"/>
  <c r="J493" i="10" s="1"/>
  <c r="M492" i="10"/>
  <c r="K492" i="10"/>
  <c r="L492" i="10" s="1"/>
  <c r="I492" i="10"/>
  <c r="J492" i="10" s="1"/>
  <c r="M491" i="10"/>
  <c r="K491" i="10"/>
  <c r="L491" i="10" s="1"/>
  <c r="I491" i="10"/>
  <c r="J491" i="10" s="1"/>
  <c r="M490" i="10"/>
  <c r="K490" i="10"/>
  <c r="L490" i="10" s="1"/>
  <c r="J490" i="10"/>
  <c r="I490" i="10"/>
  <c r="M489" i="10"/>
  <c r="K489" i="10"/>
  <c r="L489" i="10" s="1"/>
  <c r="I489" i="10"/>
  <c r="J489" i="10" s="1"/>
  <c r="M488" i="10"/>
  <c r="L488" i="10"/>
  <c r="K488" i="10"/>
  <c r="I488" i="10"/>
  <c r="J488" i="10" s="1"/>
  <c r="M487" i="10"/>
  <c r="K487" i="10"/>
  <c r="L487" i="10" s="1"/>
  <c r="I487" i="10"/>
  <c r="J487" i="10" s="1"/>
  <c r="M486" i="10"/>
  <c r="K486" i="10"/>
  <c r="L486" i="10" s="1"/>
  <c r="I486" i="10"/>
  <c r="J486" i="10" s="1"/>
  <c r="M485" i="10"/>
  <c r="K485" i="10"/>
  <c r="L485" i="10" s="1"/>
  <c r="I485" i="10"/>
  <c r="J485" i="10" s="1"/>
  <c r="M484" i="10"/>
  <c r="K484" i="10"/>
  <c r="L484" i="10" s="1"/>
  <c r="I484" i="10"/>
  <c r="J484" i="10" s="1"/>
  <c r="M483" i="10"/>
  <c r="K483" i="10"/>
  <c r="L483" i="10" s="1"/>
  <c r="I483" i="10"/>
  <c r="J483" i="10" s="1"/>
  <c r="M482" i="10"/>
  <c r="K482" i="10"/>
  <c r="L482" i="10" s="1"/>
  <c r="I482" i="10"/>
  <c r="J482" i="10" s="1"/>
  <c r="M481" i="10"/>
  <c r="K481" i="10"/>
  <c r="L481" i="10" s="1"/>
  <c r="J481" i="10"/>
  <c r="I481" i="10"/>
  <c r="M480" i="10"/>
  <c r="K480" i="10"/>
  <c r="L480" i="10" s="1"/>
  <c r="I480" i="10"/>
  <c r="J480" i="10" s="1"/>
  <c r="M479" i="10"/>
  <c r="K479" i="10"/>
  <c r="L479" i="10" s="1"/>
  <c r="I479" i="10"/>
  <c r="J479" i="10" s="1"/>
  <c r="M478" i="10"/>
  <c r="K478" i="10"/>
  <c r="L478" i="10" s="1"/>
  <c r="I478" i="10"/>
  <c r="J478" i="10" s="1"/>
  <c r="M477" i="10"/>
  <c r="K477" i="10"/>
  <c r="L477" i="10" s="1"/>
  <c r="I477" i="10"/>
  <c r="J477" i="10" s="1"/>
  <c r="M476" i="10"/>
  <c r="K476" i="10"/>
  <c r="L476" i="10" s="1"/>
  <c r="I476" i="10"/>
  <c r="J476" i="10" s="1"/>
  <c r="M475" i="10"/>
  <c r="K475" i="10"/>
  <c r="L475" i="10" s="1"/>
  <c r="I475" i="10"/>
  <c r="J475" i="10" s="1"/>
  <c r="M474" i="10"/>
  <c r="K474" i="10"/>
  <c r="L474" i="10" s="1"/>
  <c r="I474" i="10"/>
  <c r="J474" i="10" s="1"/>
  <c r="M473" i="10"/>
  <c r="K473" i="10"/>
  <c r="L473" i="10" s="1"/>
  <c r="I473" i="10"/>
  <c r="J473" i="10" s="1"/>
  <c r="M472" i="10"/>
  <c r="K472" i="10"/>
  <c r="L472" i="10" s="1"/>
  <c r="J472" i="10"/>
  <c r="I472" i="10"/>
  <c r="M471" i="10"/>
  <c r="K471" i="10"/>
  <c r="L471" i="10" s="1"/>
  <c r="I471" i="10"/>
  <c r="J471" i="10" s="1"/>
  <c r="M470" i="10"/>
  <c r="K470" i="10"/>
  <c r="L470" i="10" s="1"/>
  <c r="I470" i="10"/>
  <c r="J470" i="10" s="1"/>
  <c r="M469" i="10"/>
  <c r="K469" i="10"/>
  <c r="L469" i="10" s="1"/>
  <c r="I469" i="10"/>
  <c r="J469" i="10" s="1"/>
  <c r="M468" i="10"/>
  <c r="K468" i="10"/>
  <c r="L468" i="10" s="1"/>
  <c r="I468" i="10"/>
  <c r="J468" i="10" s="1"/>
  <c r="M467" i="10"/>
  <c r="K467" i="10"/>
  <c r="L467" i="10" s="1"/>
  <c r="I467" i="10"/>
  <c r="J467" i="10" s="1"/>
  <c r="M466" i="10"/>
  <c r="K466" i="10"/>
  <c r="L466" i="10" s="1"/>
  <c r="I466" i="10"/>
  <c r="J466" i="10" s="1"/>
  <c r="M465" i="10"/>
  <c r="K465" i="10"/>
  <c r="L465" i="10" s="1"/>
  <c r="I465" i="10"/>
  <c r="J465" i="10" s="1"/>
  <c r="M464" i="10"/>
  <c r="K464" i="10"/>
  <c r="L464" i="10" s="1"/>
  <c r="I464" i="10"/>
  <c r="J464" i="10" s="1"/>
  <c r="M463" i="10"/>
  <c r="K463" i="10"/>
  <c r="L463" i="10" s="1"/>
  <c r="I463" i="10"/>
  <c r="J463" i="10" s="1"/>
  <c r="M462" i="10"/>
  <c r="K462" i="10"/>
  <c r="L462" i="10" s="1"/>
  <c r="I462" i="10"/>
  <c r="J462" i="10" s="1"/>
  <c r="M461" i="10"/>
  <c r="K461" i="10"/>
  <c r="L461" i="10" s="1"/>
  <c r="I461" i="10"/>
  <c r="J461" i="10" s="1"/>
  <c r="M460" i="10"/>
  <c r="K460" i="10"/>
  <c r="L460" i="10" s="1"/>
  <c r="I460" i="10"/>
  <c r="J460" i="10" s="1"/>
  <c r="M459" i="10"/>
  <c r="K459" i="10"/>
  <c r="L459" i="10" s="1"/>
  <c r="I459" i="10"/>
  <c r="J459" i="10" s="1"/>
  <c r="M458" i="10"/>
  <c r="K458" i="10"/>
  <c r="L458" i="10" s="1"/>
  <c r="I458" i="10"/>
  <c r="J458" i="10" s="1"/>
  <c r="M457" i="10"/>
  <c r="K457" i="10"/>
  <c r="L457" i="10" s="1"/>
  <c r="I457" i="10"/>
  <c r="J457" i="10" s="1"/>
  <c r="M456" i="10"/>
  <c r="K456" i="10"/>
  <c r="L456" i="10" s="1"/>
  <c r="I456" i="10"/>
  <c r="J456" i="10" s="1"/>
  <c r="M455" i="10"/>
  <c r="K455" i="10"/>
  <c r="L455" i="10" s="1"/>
  <c r="I455" i="10"/>
  <c r="J455" i="10" s="1"/>
  <c r="M454" i="10"/>
  <c r="K454" i="10"/>
  <c r="L454" i="10" s="1"/>
  <c r="I454" i="10"/>
  <c r="J454" i="10" s="1"/>
  <c r="M453" i="10"/>
  <c r="K453" i="10"/>
  <c r="L453" i="10" s="1"/>
  <c r="I453" i="10"/>
  <c r="J453" i="10" s="1"/>
  <c r="M452" i="10"/>
  <c r="K452" i="10"/>
  <c r="L452" i="10" s="1"/>
  <c r="J452" i="10"/>
  <c r="I452" i="10"/>
  <c r="M451" i="10"/>
  <c r="K451" i="10"/>
  <c r="L451" i="10" s="1"/>
  <c r="I451" i="10"/>
  <c r="J451" i="10" s="1"/>
  <c r="M450" i="10"/>
  <c r="K450" i="10"/>
  <c r="L450" i="10" s="1"/>
  <c r="I450" i="10"/>
  <c r="J450" i="10" s="1"/>
  <c r="M449" i="10"/>
  <c r="K449" i="10"/>
  <c r="L449" i="10" s="1"/>
  <c r="I449" i="10"/>
  <c r="J449" i="10" s="1"/>
  <c r="M448" i="10"/>
  <c r="K448" i="10"/>
  <c r="L448" i="10" s="1"/>
  <c r="I448" i="10"/>
  <c r="J448" i="10" s="1"/>
  <c r="M447" i="10"/>
  <c r="K447" i="10"/>
  <c r="L447" i="10" s="1"/>
  <c r="I447" i="10"/>
  <c r="J447" i="10" s="1"/>
  <c r="M446" i="10"/>
  <c r="K446" i="10"/>
  <c r="L446" i="10" s="1"/>
  <c r="J446" i="10"/>
  <c r="I446" i="10"/>
  <c r="M445" i="10"/>
  <c r="K445" i="10"/>
  <c r="L445" i="10" s="1"/>
  <c r="I445" i="10"/>
  <c r="J445" i="10" s="1"/>
  <c r="M444" i="10"/>
  <c r="K444" i="10"/>
  <c r="L444" i="10" s="1"/>
  <c r="I444" i="10"/>
  <c r="J444" i="10" s="1"/>
  <c r="M443" i="10"/>
  <c r="K443" i="10"/>
  <c r="L443" i="10" s="1"/>
  <c r="I443" i="10"/>
  <c r="J443" i="10" s="1"/>
  <c r="M442" i="10"/>
  <c r="K442" i="10"/>
  <c r="L442" i="10" s="1"/>
  <c r="I442" i="10"/>
  <c r="J442" i="10" s="1"/>
  <c r="M441" i="10"/>
  <c r="K441" i="10"/>
  <c r="L441" i="10" s="1"/>
  <c r="I441" i="10"/>
  <c r="J441" i="10" s="1"/>
  <c r="M440" i="10"/>
  <c r="K440" i="10"/>
  <c r="L440" i="10" s="1"/>
  <c r="I440" i="10"/>
  <c r="J440" i="10" s="1"/>
  <c r="M439" i="10"/>
  <c r="K439" i="10"/>
  <c r="L439" i="10" s="1"/>
  <c r="I439" i="10"/>
  <c r="J439" i="10" s="1"/>
  <c r="M438" i="10"/>
  <c r="K438" i="10"/>
  <c r="L438" i="10" s="1"/>
  <c r="I438" i="10"/>
  <c r="J438" i="10" s="1"/>
  <c r="M437" i="10"/>
  <c r="K437" i="10"/>
  <c r="L437" i="10" s="1"/>
  <c r="I437" i="10"/>
  <c r="J437" i="10" s="1"/>
  <c r="M436" i="10"/>
  <c r="L436" i="10"/>
  <c r="K436" i="10"/>
  <c r="I436" i="10"/>
  <c r="J436" i="10" s="1"/>
  <c r="M435" i="10"/>
  <c r="K435" i="10"/>
  <c r="L435" i="10" s="1"/>
  <c r="I435" i="10"/>
  <c r="J435" i="10" s="1"/>
  <c r="M434" i="10"/>
  <c r="K434" i="10"/>
  <c r="L434" i="10" s="1"/>
  <c r="I434" i="10"/>
  <c r="J434" i="10" s="1"/>
  <c r="M433" i="10"/>
  <c r="K433" i="10"/>
  <c r="L433" i="10" s="1"/>
  <c r="I433" i="10"/>
  <c r="J433" i="10" s="1"/>
  <c r="M432" i="10"/>
  <c r="K432" i="10"/>
  <c r="L432" i="10" s="1"/>
  <c r="I432" i="10"/>
  <c r="J432" i="10" s="1"/>
  <c r="M431" i="10"/>
  <c r="K431" i="10"/>
  <c r="L431" i="10" s="1"/>
  <c r="I431" i="10"/>
  <c r="J431" i="10" s="1"/>
  <c r="M430" i="10"/>
  <c r="L430" i="10"/>
  <c r="K430" i="10"/>
  <c r="I430" i="10"/>
  <c r="J430" i="10" s="1"/>
  <c r="M429" i="10"/>
  <c r="K429" i="10"/>
  <c r="L429" i="10" s="1"/>
  <c r="I429" i="10"/>
  <c r="J429" i="10" s="1"/>
  <c r="M428" i="10"/>
  <c r="L428" i="10"/>
  <c r="K428" i="10"/>
  <c r="I428" i="10"/>
  <c r="J428" i="10" s="1"/>
  <c r="M427" i="10"/>
  <c r="K427" i="10"/>
  <c r="L427" i="10" s="1"/>
  <c r="I427" i="10"/>
  <c r="J427" i="10" s="1"/>
  <c r="M426" i="10"/>
  <c r="K426" i="10"/>
  <c r="L426" i="10" s="1"/>
  <c r="I426" i="10"/>
  <c r="J426" i="10" s="1"/>
  <c r="M425" i="10"/>
  <c r="K425" i="10"/>
  <c r="L425" i="10" s="1"/>
  <c r="I425" i="10"/>
  <c r="J425" i="10" s="1"/>
  <c r="M424" i="10"/>
  <c r="K424" i="10"/>
  <c r="L424" i="10" s="1"/>
  <c r="J424" i="10"/>
  <c r="I424" i="10"/>
  <c r="M423" i="10"/>
  <c r="K423" i="10"/>
  <c r="L423" i="10" s="1"/>
  <c r="I423" i="10"/>
  <c r="J423" i="10" s="1"/>
  <c r="M422" i="10"/>
  <c r="K422" i="10"/>
  <c r="L422" i="10" s="1"/>
  <c r="I422" i="10"/>
  <c r="J422" i="10" s="1"/>
  <c r="M421" i="10"/>
  <c r="K421" i="10"/>
  <c r="L421" i="10" s="1"/>
  <c r="I421" i="10"/>
  <c r="J421" i="10" s="1"/>
  <c r="M420" i="10"/>
  <c r="K420" i="10"/>
  <c r="L420" i="10" s="1"/>
  <c r="I420" i="10"/>
  <c r="J420" i="10" s="1"/>
  <c r="M419" i="10"/>
  <c r="K419" i="10"/>
  <c r="L419" i="10" s="1"/>
  <c r="I419" i="10"/>
  <c r="J419" i="10" s="1"/>
  <c r="M418" i="10"/>
  <c r="K418" i="10"/>
  <c r="L418" i="10" s="1"/>
  <c r="I418" i="10"/>
  <c r="J418" i="10" s="1"/>
  <c r="M417" i="10"/>
  <c r="K417" i="10"/>
  <c r="L417" i="10" s="1"/>
  <c r="J417" i="10"/>
  <c r="I417" i="10"/>
  <c r="M416" i="10"/>
  <c r="K416" i="10"/>
  <c r="L416" i="10" s="1"/>
  <c r="I416" i="10"/>
  <c r="J416" i="10" s="1"/>
  <c r="M415" i="10"/>
  <c r="K415" i="10"/>
  <c r="L415" i="10" s="1"/>
  <c r="I415" i="10"/>
  <c r="J415" i="10" s="1"/>
  <c r="M414" i="10"/>
  <c r="K414" i="10"/>
  <c r="L414" i="10" s="1"/>
  <c r="I414" i="10"/>
  <c r="J414" i="10" s="1"/>
  <c r="M413" i="10"/>
  <c r="K413" i="10"/>
  <c r="L413" i="10" s="1"/>
  <c r="I413" i="10"/>
  <c r="J413" i="10" s="1"/>
  <c r="M412" i="10"/>
  <c r="K412" i="10"/>
  <c r="L412" i="10" s="1"/>
  <c r="I412" i="10"/>
  <c r="J412" i="10" s="1"/>
  <c r="M411" i="10"/>
  <c r="K411" i="10"/>
  <c r="L411" i="10" s="1"/>
  <c r="I411" i="10"/>
  <c r="J411" i="10" s="1"/>
  <c r="M410" i="10"/>
  <c r="K410" i="10"/>
  <c r="L410" i="10" s="1"/>
  <c r="I410" i="10"/>
  <c r="J410" i="10" s="1"/>
  <c r="M409" i="10"/>
  <c r="K409" i="10"/>
  <c r="L409" i="10" s="1"/>
  <c r="I409" i="10"/>
  <c r="J409" i="10" s="1"/>
  <c r="M408" i="10"/>
  <c r="K408" i="10"/>
  <c r="L408" i="10" s="1"/>
  <c r="I408" i="10"/>
  <c r="J408" i="10" s="1"/>
  <c r="M407" i="10"/>
  <c r="K407" i="10"/>
  <c r="L407" i="10" s="1"/>
  <c r="I407" i="10"/>
  <c r="J407" i="10" s="1"/>
  <c r="M406" i="10"/>
  <c r="K406" i="10"/>
  <c r="L406" i="10" s="1"/>
  <c r="I406" i="10"/>
  <c r="J406" i="10" s="1"/>
  <c r="M405" i="10"/>
  <c r="K405" i="10"/>
  <c r="L405" i="10" s="1"/>
  <c r="I405" i="10"/>
  <c r="J405" i="10" s="1"/>
  <c r="M404" i="10"/>
  <c r="K404" i="10"/>
  <c r="L404" i="10" s="1"/>
  <c r="I404" i="10"/>
  <c r="J404" i="10" s="1"/>
  <c r="M403" i="10"/>
  <c r="K403" i="10"/>
  <c r="L403" i="10" s="1"/>
  <c r="I403" i="10"/>
  <c r="J403" i="10" s="1"/>
  <c r="M402" i="10"/>
  <c r="K402" i="10"/>
  <c r="L402" i="10" s="1"/>
  <c r="I402" i="10"/>
  <c r="J402" i="10" s="1"/>
  <c r="M401" i="10"/>
  <c r="K401" i="10"/>
  <c r="L401" i="10" s="1"/>
  <c r="I401" i="10"/>
  <c r="J401" i="10" s="1"/>
  <c r="M400" i="10"/>
  <c r="K400" i="10"/>
  <c r="L400" i="10" s="1"/>
  <c r="I400" i="10"/>
  <c r="J400" i="10" s="1"/>
  <c r="M399" i="10"/>
  <c r="K399" i="10"/>
  <c r="L399" i="10" s="1"/>
  <c r="J399" i="10"/>
  <c r="I399" i="10"/>
  <c r="M398" i="10"/>
  <c r="K398" i="10"/>
  <c r="L398" i="10" s="1"/>
  <c r="I398" i="10"/>
  <c r="J398" i="10" s="1"/>
  <c r="M397" i="10"/>
  <c r="K397" i="10"/>
  <c r="L397" i="10" s="1"/>
  <c r="I397" i="10"/>
  <c r="J397" i="10" s="1"/>
  <c r="M396" i="10"/>
  <c r="K396" i="10"/>
  <c r="L396" i="10" s="1"/>
  <c r="I396" i="10"/>
  <c r="J396" i="10" s="1"/>
  <c r="M395" i="10"/>
  <c r="K395" i="10"/>
  <c r="L395" i="10" s="1"/>
  <c r="I395" i="10"/>
  <c r="J395" i="10" s="1"/>
  <c r="M394" i="10"/>
  <c r="K394" i="10"/>
  <c r="L394" i="10" s="1"/>
  <c r="I394" i="10"/>
  <c r="J394" i="10" s="1"/>
  <c r="M393" i="10"/>
  <c r="K393" i="10"/>
  <c r="L393" i="10" s="1"/>
  <c r="I393" i="10"/>
  <c r="J393" i="10" s="1"/>
  <c r="M392" i="10"/>
  <c r="K392" i="10"/>
  <c r="L392" i="10" s="1"/>
  <c r="I392" i="10"/>
  <c r="J392" i="10" s="1"/>
  <c r="M391" i="10"/>
  <c r="K391" i="10"/>
  <c r="L391" i="10" s="1"/>
  <c r="I391" i="10"/>
  <c r="J391" i="10" s="1"/>
  <c r="M390" i="10"/>
  <c r="K390" i="10"/>
  <c r="L390" i="10" s="1"/>
  <c r="I390" i="10"/>
  <c r="J390" i="10" s="1"/>
  <c r="M389" i="10"/>
  <c r="L389" i="10"/>
  <c r="K389" i="10"/>
  <c r="I389" i="10"/>
  <c r="J389" i="10" s="1"/>
  <c r="M388" i="10"/>
  <c r="K388" i="10"/>
  <c r="L388" i="10" s="1"/>
  <c r="I388" i="10"/>
  <c r="J388" i="10" s="1"/>
  <c r="M387" i="10"/>
  <c r="K387" i="10"/>
  <c r="L387" i="10" s="1"/>
  <c r="I387" i="10"/>
  <c r="J387" i="10" s="1"/>
  <c r="M386" i="10"/>
  <c r="K386" i="10"/>
  <c r="L386" i="10" s="1"/>
  <c r="I386" i="10"/>
  <c r="J386" i="10" s="1"/>
  <c r="M385" i="10"/>
  <c r="K385" i="10"/>
  <c r="L385" i="10" s="1"/>
  <c r="I385" i="10"/>
  <c r="J385" i="10" s="1"/>
  <c r="M384" i="10"/>
  <c r="K384" i="10"/>
  <c r="L384" i="10" s="1"/>
  <c r="I384" i="10"/>
  <c r="J384" i="10" s="1"/>
  <c r="M383" i="10"/>
  <c r="K383" i="10"/>
  <c r="L383" i="10" s="1"/>
  <c r="I383" i="10"/>
  <c r="J383" i="10" s="1"/>
  <c r="M382" i="10"/>
  <c r="L382" i="10"/>
  <c r="K382" i="10"/>
  <c r="J382" i="10"/>
  <c r="I382" i="10"/>
  <c r="M381" i="10"/>
  <c r="K381" i="10"/>
  <c r="L381" i="10" s="1"/>
  <c r="I381" i="10"/>
  <c r="J381" i="10" s="1"/>
  <c r="M380" i="10"/>
  <c r="K380" i="10"/>
  <c r="L380" i="10" s="1"/>
  <c r="I380" i="10"/>
  <c r="J380" i="10" s="1"/>
  <c r="M379" i="10"/>
  <c r="K379" i="10"/>
  <c r="L379" i="10" s="1"/>
  <c r="I379" i="10"/>
  <c r="J379" i="10" s="1"/>
  <c r="M378" i="10"/>
  <c r="K378" i="10"/>
  <c r="L378" i="10" s="1"/>
  <c r="J378" i="10"/>
  <c r="I378" i="10"/>
  <c r="M377" i="10"/>
  <c r="K377" i="10"/>
  <c r="L377" i="10" s="1"/>
  <c r="I377" i="10"/>
  <c r="J377" i="10" s="1"/>
  <c r="M376" i="10"/>
  <c r="K376" i="10"/>
  <c r="L376" i="10" s="1"/>
  <c r="I376" i="10"/>
  <c r="J376" i="10" s="1"/>
  <c r="M375" i="10"/>
  <c r="K375" i="10"/>
  <c r="L375" i="10" s="1"/>
  <c r="I375" i="10"/>
  <c r="J375" i="10" s="1"/>
  <c r="M374" i="10"/>
  <c r="K374" i="10"/>
  <c r="L374" i="10" s="1"/>
  <c r="I374" i="10"/>
  <c r="J374" i="10" s="1"/>
  <c r="M373" i="10"/>
  <c r="K373" i="10"/>
  <c r="L373" i="10" s="1"/>
  <c r="I373" i="10"/>
  <c r="J373" i="10" s="1"/>
  <c r="M372" i="10"/>
  <c r="K372" i="10"/>
  <c r="L372" i="10" s="1"/>
  <c r="I372" i="10"/>
  <c r="J372" i="10" s="1"/>
  <c r="M371" i="10"/>
  <c r="K371" i="10"/>
  <c r="L371" i="10" s="1"/>
  <c r="I371" i="10"/>
  <c r="J371" i="10" s="1"/>
  <c r="M370" i="10"/>
  <c r="K370" i="10"/>
  <c r="L370" i="10" s="1"/>
  <c r="I370" i="10"/>
  <c r="J370" i="10" s="1"/>
  <c r="M369" i="10"/>
  <c r="K369" i="10"/>
  <c r="L369" i="10" s="1"/>
  <c r="I369" i="10"/>
  <c r="J369" i="10" s="1"/>
  <c r="M368" i="10"/>
  <c r="K368" i="10"/>
  <c r="L368" i="10" s="1"/>
  <c r="I368" i="10"/>
  <c r="J368" i="10" s="1"/>
  <c r="M367" i="10"/>
  <c r="K367" i="10"/>
  <c r="L367" i="10" s="1"/>
  <c r="I367" i="10"/>
  <c r="J367" i="10" s="1"/>
  <c r="M366" i="10"/>
  <c r="K366" i="10"/>
  <c r="L366" i="10" s="1"/>
  <c r="I366" i="10"/>
  <c r="J366" i="10" s="1"/>
  <c r="M365" i="10"/>
  <c r="K365" i="10"/>
  <c r="L365" i="10" s="1"/>
  <c r="I365" i="10"/>
  <c r="J365" i="10" s="1"/>
  <c r="M364" i="10"/>
  <c r="K364" i="10"/>
  <c r="L364" i="10" s="1"/>
  <c r="I364" i="10"/>
  <c r="J364" i="10" s="1"/>
  <c r="M363" i="10"/>
  <c r="K363" i="10"/>
  <c r="L363" i="10" s="1"/>
  <c r="I363" i="10"/>
  <c r="J363" i="10" s="1"/>
  <c r="M362" i="10"/>
  <c r="K362" i="10"/>
  <c r="L362" i="10" s="1"/>
  <c r="I362" i="10"/>
  <c r="J362" i="10" s="1"/>
  <c r="M361" i="10"/>
  <c r="K361" i="10"/>
  <c r="L361" i="10" s="1"/>
  <c r="I361" i="10"/>
  <c r="J361" i="10" s="1"/>
  <c r="M360" i="10"/>
  <c r="K360" i="10"/>
  <c r="L360" i="10" s="1"/>
  <c r="I360" i="10"/>
  <c r="J360" i="10" s="1"/>
  <c r="M359" i="10"/>
  <c r="K359" i="10"/>
  <c r="L359" i="10" s="1"/>
  <c r="I359" i="10"/>
  <c r="J359" i="10" s="1"/>
  <c r="M358" i="10"/>
  <c r="K358" i="10"/>
  <c r="L358" i="10" s="1"/>
  <c r="I358" i="10"/>
  <c r="J358" i="10" s="1"/>
  <c r="M357" i="10"/>
  <c r="K357" i="10"/>
  <c r="L357" i="10" s="1"/>
  <c r="I357" i="10"/>
  <c r="J357" i="10" s="1"/>
  <c r="M356" i="10"/>
  <c r="L356" i="10"/>
  <c r="K356" i="10"/>
  <c r="I356" i="10"/>
  <c r="J356" i="10" s="1"/>
  <c r="M355" i="10"/>
  <c r="K355" i="10"/>
  <c r="L355" i="10" s="1"/>
  <c r="I355" i="10"/>
  <c r="J355" i="10" s="1"/>
  <c r="M354" i="10"/>
  <c r="K354" i="10"/>
  <c r="L354" i="10" s="1"/>
  <c r="I354" i="10"/>
  <c r="J354" i="10" s="1"/>
  <c r="M353" i="10"/>
  <c r="K353" i="10"/>
  <c r="L353" i="10" s="1"/>
  <c r="J353" i="10"/>
  <c r="I353" i="10"/>
  <c r="M352" i="10"/>
  <c r="K352" i="10"/>
  <c r="L352" i="10" s="1"/>
  <c r="I352" i="10"/>
  <c r="J352" i="10" s="1"/>
  <c r="M351" i="10"/>
  <c r="K351" i="10"/>
  <c r="L351" i="10" s="1"/>
  <c r="I351" i="10"/>
  <c r="J351" i="10" s="1"/>
  <c r="M350" i="10"/>
  <c r="K350" i="10"/>
  <c r="L350" i="10" s="1"/>
  <c r="I350" i="10"/>
  <c r="J350" i="10" s="1"/>
  <c r="M349" i="10"/>
  <c r="K349" i="10"/>
  <c r="L349" i="10" s="1"/>
  <c r="I349" i="10"/>
  <c r="J349" i="10" s="1"/>
  <c r="M348" i="10"/>
  <c r="K348" i="10"/>
  <c r="L348" i="10" s="1"/>
  <c r="I348" i="10"/>
  <c r="J348" i="10" s="1"/>
  <c r="M347" i="10"/>
  <c r="K347" i="10"/>
  <c r="L347" i="10" s="1"/>
  <c r="I347" i="10"/>
  <c r="J347" i="10" s="1"/>
  <c r="M346" i="10"/>
  <c r="K346" i="10"/>
  <c r="L346" i="10" s="1"/>
  <c r="J346" i="10"/>
  <c r="I346" i="10"/>
  <c r="M345" i="10"/>
  <c r="K345" i="10"/>
  <c r="L345" i="10" s="1"/>
  <c r="I345" i="10"/>
  <c r="J345" i="10" s="1"/>
  <c r="M344" i="10"/>
  <c r="K344" i="10"/>
  <c r="L344" i="10" s="1"/>
  <c r="I344" i="10"/>
  <c r="J344" i="10" s="1"/>
  <c r="M343" i="10"/>
  <c r="K343" i="10"/>
  <c r="L343" i="10" s="1"/>
  <c r="I343" i="10"/>
  <c r="J343" i="10" s="1"/>
  <c r="M342" i="10"/>
  <c r="K342" i="10"/>
  <c r="L342" i="10" s="1"/>
  <c r="I342" i="10"/>
  <c r="J342" i="10" s="1"/>
  <c r="M341" i="10"/>
  <c r="K341" i="10"/>
  <c r="L341" i="10" s="1"/>
  <c r="I341" i="10"/>
  <c r="J341" i="10" s="1"/>
  <c r="M340" i="10"/>
  <c r="K340" i="10"/>
  <c r="L340" i="10" s="1"/>
  <c r="J340" i="10"/>
  <c r="I340" i="10"/>
  <c r="M339" i="10"/>
  <c r="K339" i="10"/>
  <c r="L339" i="10" s="1"/>
  <c r="I339" i="10"/>
  <c r="J339" i="10" s="1"/>
  <c r="M338" i="10"/>
  <c r="K338" i="10"/>
  <c r="L338" i="10" s="1"/>
  <c r="I338" i="10"/>
  <c r="J338" i="10" s="1"/>
  <c r="M337" i="10"/>
  <c r="K337" i="10"/>
  <c r="L337" i="10" s="1"/>
  <c r="I337" i="10"/>
  <c r="J337" i="10" s="1"/>
  <c r="M336" i="10"/>
  <c r="K336" i="10"/>
  <c r="L336" i="10" s="1"/>
  <c r="I336" i="10"/>
  <c r="J336" i="10" s="1"/>
  <c r="M335" i="10"/>
  <c r="K335" i="10"/>
  <c r="L335" i="10" s="1"/>
  <c r="I335" i="10"/>
  <c r="J335" i="10" s="1"/>
  <c r="M334" i="10"/>
  <c r="K334" i="10"/>
  <c r="L334" i="10" s="1"/>
  <c r="I334" i="10"/>
  <c r="J334" i="10" s="1"/>
  <c r="M333" i="10"/>
  <c r="K333" i="10"/>
  <c r="L333" i="10" s="1"/>
  <c r="I333" i="10"/>
  <c r="J333" i="10" s="1"/>
  <c r="M332" i="10"/>
  <c r="K332" i="10"/>
  <c r="L332" i="10" s="1"/>
  <c r="I332" i="10"/>
  <c r="J332" i="10" s="1"/>
  <c r="M331" i="10"/>
  <c r="K331" i="10"/>
  <c r="L331" i="10" s="1"/>
  <c r="I331" i="10"/>
  <c r="J331" i="10" s="1"/>
  <c r="M330" i="10"/>
  <c r="K330" i="10"/>
  <c r="L330" i="10" s="1"/>
  <c r="I330" i="10"/>
  <c r="J330" i="10" s="1"/>
  <c r="M329" i="10"/>
  <c r="K329" i="10"/>
  <c r="L329" i="10" s="1"/>
  <c r="I329" i="10"/>
  <c r="J329" i="10" s="1"/>
  <c r="M328" i="10"/>
  <c r="K328" i="10"/>
  <c r="L328" i="10" s="1"/>
  <c r="J328" i="10"/>
  <c r="I328" i="10"/>
  <c r="M327" i="10"/>
  <c r="K327" i="10"/>
  <c r="L327" i="10" s="1"/>
  <c r="I327" i="10"/>
  <c r="J327" i="10" s="1"/>
  <c r="M326" i="10"/>
  <c r="K326" i="10"/>
  <c r="L326" i="10" s="1"/>
  <c r="I326" i="10"/>
  <c r="J326" i="10" s="1"/>
  <c r="M325" i="10"/>
  <c r="K325" i="10"/>
  <c r="L325" i="10" s="1"/>
  <c r="I325" i="10"/>
  <c r="J325" i="10" s="1"/>
  <c r="M324" i="10"/>
  <c r="K324" i="10"/>
  <c r="L324" i="10" s="1"/>
  <c r="J324" i="10"/>
  <c r="I324" i="10"/>
  <c r="M323" i="10"/>
  <c r="K323" i="10"/>
  <c r="L323" i="10" s="1"/>
  <c r="I323" i="10"/>
  <c r="J323" i="10" s="1"/>
  <c r="M322" i="10"/>
  <c r="K322" i="10"/>
  <c r="L322" i="10" s="1"/>
  <c r="I322" i="10"/>
  <c r="J322" i="10" s="1"/>
  <c r="M321" i="10"/>
  <c r="K321" i="10"/>
  <c r="L321" i="10" s="1"/>
  <c r="I321" i="10"/>
  <c r="J321" i="10" s="1"/>
  <c r="M320" i="10"/>
  <c r="L320" i="10"/>
  <c r="K320" i="10"/>
  <c r="I320" i="10"/>
  <c r="J320" i="10" s="1"/>
  <c r="M319" i="10"/>
  <c r="K319" i="10"/>
  <c r="L319" i="10" s="1"/>
  <c r="I319" i="10"/>
  <c r="J319" i="10" s="1"/>
  <c r="M318" i="10"/>
  <c r="K318" i="10"/>
  <c r="L318" i="10" s="1"/>
  <c r="I318" i="10"/>
  <c r="J318" i="10" s="1"/>
  <c r="M317" i="10"/>
  <c r="K317" i="10"/>
  <c r="L317" i="10" s="1"/>
  <c r="I317" i="10"/>
  <c r="J317" i="10" s="1"/>
  <c r="M316" i="10"/>
  <c r="K316" i="10"/>
  <c r="L316" i="10" s="1"/>
  <c r="I316" i="10"/>
  <c r="J316" i="10" s="1"/>
  <c r="M315" i="10"/>
  <c r="K315" i="10"/>
  <c r="L315" i="10" s="1"/>
  <c r="I315" i="10"/>
  <c r="J315" i="10" s="1"/>
  <c r="M314" i="10"/>
  <c r="K314" i="10"/>
  <c r="L314" i="10" s="1"/>
  <c r="I314" i="10"/>
  <c r="J314" i="10" s="1"/>
  <c r="M313" i="10"/>
  <c r="K313" i="10"/>
  <c r="L313" i="10" s="1"/>
  <c r="I313" i="10"/>
  <c r="J313" i="10" s="1"/>
  <c r="M312" i="10"/>
  <c r="L312" i="10"/>
  <c r="K312" i="10"/>
  <c r="J312" i="10"/>
  <c r="I312" i="10"/>
  <c r="M311" i="10"/>
  <c r="L311" i="10"/>
  <c r="K311" i="10"/>
  <c r="I311" i="10"/>
  <c r="J311" i="10" s="1"/>
  <c r="M310" i="10"/>
  <c r="K310" i="10"/>
  <c r="L310" i="10" s="1"/>
  <c r="I310" i="10"/>
  <c r="J310" i="10" s="1"/>
  <c r="M309" i="10"/>
  <c r="K309" i="10"/>
  <c r="L309" i="10" s="1"/>
  <c r="I309" i="10"/>
  <c r="J309" i="10" s="1"/>
  <c r="M308" i="10"/>
  <c r="K308" i="10"/>
  <c r="L308" i="10" s="1"/>
  <c r="I308" i="10"/>
  <c r="J308" i="10" s="1"/>
  <c r="M307" i="10"/>
  <c r="K307" i="10"/>
  <c r="L307" i="10" s="1"/>
  <c r="I307" i="10"/>
  <c r="J307" i="10" s="1"/>
  <c r="M306" i="10"/>
  <c r="K306" i="10"/>
  <c r="L306" i="10" s="1"/>
  <c r="I306" i="10"/>
  <c r="J306" i="10" s="1"/>
  <c r="M305" i="10"/>
  <c r="K305" i="10"/>
  <c r="L305" i="10" s="1"/>
  <c r="I305" i="10"/>
  <c r="J305" i="10" s="1"/>
  <c r="M304" i="10"/>
  <c r="K304" i="10"/>
  <c r="L304" i="10" s="1"/>
  <c r="I304" i="10"/>
  <c r="J304" i="10" s="1"/>
  <c r="M303" i="10"/>
  <c r="K303" i="10"/>
  <c r="L303" i="10" s="1"/>
  <c r="I303" i="10"/>
  <c r="J303" i="10" s="1"/>
  <c r="M302" i="10"/>
  <c r="K302" i="10"/>
  <c r="L302" i="10" s="1"/>
  <c r="I302" i="10"/>
  <c r="J302" i="10" s="1"/>
  <c r="M301" i="10"/>
  <c r="K301" i="10"/>
  <c r="L301" i="10" s="1"/>
  <c r="I301" i="10"/>
  <c r="J301" i="10" s="1"/>
  <c r="M300" i="10"/>
  <c r="K300" i="10"/>
  <c r="L300" i="10" s="1"/>
  <c r="I300" i="10"/>
  <c r="J300" i="10" s="1"/>
  <c r="M299" i="10"/>
  <c r="K299" i="10"/>
  <c r="L299" i="10" s="1"/>
  <c r="I299" i="10"/>
  <c r="J299" i="10" s="1"/>
  <c r="M298" i="10"/>
  <c r="K298" i="10"/>
  <c r="L298" i="10" s="1"/>
  <c r="I298" i="10"/>
  <c r="J298" i="10" s="1"/>
  <c r="M297" i="10"/>
  <c r="K297" i="10"/>
  <c r="L297" i="10" s="1"/>
  <c r="I297" i="10"/>
  <c r="J297" i="10" s="1"/>
  <c r="M296" i="10"/>
  <c r="K296" i="10"/>
  <c r="L296" i="10" s="1"/>
  <c r="I296" i="10"/>
  <c r="J296" i="10" s="1"/>
  <c r="M295" i="10"/>
  <c r="L295" i="10"/>
  <c r="K295" i="10"/>
  <c r="I295" i="10"/>
  <c r="J295" i="10" s="1"/>
  <c r="M294" i="10"/>
  <c r="K294" i="10"/>
  <c r="L294" i="10" s="1"/>
  <c r="I294" i="10"/>
  <c r="J294" i="10" s="1"/>
  <c r="M293" i="10"/>
  <c r="K293" i="10"/>
  <c r="L293" i="10" s="1"/>
  <c r="I293" i="10"/>
  <c r="J293" i="10" s="1"/>
  <c r="M292" i="10"/>
  <c r="K292" i="10"/>
  <c r="L292" i="10" s="1"/>
  <c r="I292" i="10"/>
  <c r="J292" i="10" s="1"/>
  <c r="M291" i="10"/>
  <c r="K291" i="10"/>
  <c r="L291" i="10" s="1"/>
  <c r="I291" i="10"/>
  <c r="J291" i="10" s="1"/>
  <c r="M290" i="10"/>
  <c r="K290" i="10"/>
  <c r="L290" i="10" s="1"/>
  <c r="I290" i="10"/>
  <c r="J290" i="10" s="1"/>
  <c r="M289" i="10"/>
  <c r="K289" i="10"/>
  <c r="L289" i="10" s="1"/>
  <c r="I289" i="10"/>
  <c r="J289" i="10" s="1"/>
  <c r="M288" i="10"/>
  <c r="K288" i="10"/>
  <c r="L288" i="10" s="1"/>
  <c r="I288" i="10"/>
  <c r="J288" i="10" s="1"/>
  <c r="M287" i="10"/>
  <c r="K287" i="10"/>
  <c r="L287" i="10" s="1"/>
  <c r="I287" i="10"/>
  <c r="J287" i="10" s="1"/>
  <c r="M286" i="10"/>
  <c r="K286" i="10"/>
  <c r="L286" i="10" s="1"/>
  <c r="I286" i="10"/>
  <c r="J286" i="10" s="1"/>
  <c r="M285" i="10"/>
  <c r="K285" i="10"/>
  <c r="L285" i="10" s="1"/>
  <c r="I285" i="10"/>
  <c r="J285" i="10" s="1"/>
  <c r="M284" i="10"/>
  <c r="K284" i="10"/>
  <c r="L284" i="10" s="1"/>
  <c r="I284" i="10"/>
  <c r="J284" i="10" s="1"/>
  <c r="M283" i="10"/>
  <c r="K283" i="10"/>
  <c r="L283" i="10" s="1"/>
  <c r="I283" i="10"/>
  <c r="J283" i="10" s="1"/>
  <c r="M282" i="10"/>
  <c r="K282" i="10"/>
  <c r="L282" i="10" s="1"/>
  <c r="I282" i="10"/>
  <c r="J282" i="10" s="1"/>
  <c r="M281" i="10"/>
  <c r="L281" i="10"/>
  <c r="K281" i="10"/>
  <c r="J281" i="10"/>
  <c r="I281" i="10"/>
  <c r="M280" i="10"/>
  <c r="K280" i="10"/>
  <c r="L280" i="10" s="1"/>
  <c r="I280" i="10"/>
  <c r="J280" i="10" s="1"/>
  <c r="M279" i="10"/>
  <c r="K279" i="10"/>
  <c r="L279" i="10" s="1"/>
  <c r="I279" i="10"/>
  <c r="J279" i="10" s="1"/>
  <c r="M278" i="10"/>
  <c r="K278" i="10"/>
  <c r="L278" i="10" s="1"/>
  <c r="I278" i="10"/>
  <c r="J278" i="10" s="1"/>
  <c r="M277" i="10"/>
  <c r="K277" i="10"/>
  <c r="L277" i="10" s="1"/>
  <c r="I277" i="10"/>
  <c r="J277" i="10" s="1"/>
  <c r="M276" i="10"/>
  <c r="K276" i="10"/>
  <c r="L276" i="10" s="1"/>
  <c r="I276" i="10"/>
  <c r="J276" i="10" s="1"/>
  <c r="M275" i="10"/>
  <c r="K275" i="10"/>
  <c r="L275" i="10" s="1"/>
  <c r="I275" i="10"/>
  <c r="J275" i="10" s="1"/>
  <c r="M274" i="10"/>
  <c r="K274" i="10"/>
  <c r="L274" i="10" s="1"/>
  <c r="J274" i="10"/>
  <c r="I274" i="10"/>
  <c r="M273" i="10"/>
  <c r="K273" i="10"/>
  <c r="L273" i="10" s="1"/>
  <c r="I273" i="10"/>
  <c r="J273" i="10" s="1"/>
  <c r="M272" i="10"/>
  <c r="K272" i="10"/>
  <c r="L272" i="10" s="1"/>
  <c r="I272" i="10"/>
  <c r="J272" i="10" s="1"/>
  <c r="M271" i="10"/>
  <c r="K271" i="10"/>
  <c r="L271" i="10" s="1"/>
  <c r="I271" i="10"/>
  <c r="J271" i="10" s="1"/>
  <c r="M270" i="10"/>
  <c r="L270" i="10"/>
  <c r="K270" i="10"/>
  <c r="J270" i="10"/>
  <c r="I270" i="10"/>
  <c r="M269" i="10"/>
  <c r="K269" i="10"/>
  <c r="L269" i="10" s="1"/>
  <c r="I269" i="10"/>
  <c r="J269" i="10" s="1"/>
  <c r="M268" i="10"/>
  <c r="K268" i="10"/>
  <c r="L268" i="10" s="1"/>
  <c r="I268" i="10"/>
  <c r="J268" i="10" s="1"/>
  <c r="M267" i="10"/>
  <c r="K267" i="10"/>
  <c r="L267" i="10" s="1"/>
  <c r="I267" i="10"/>
  <c r="J267" i="10" s="1"/>
  <c r="M266" i="10"/>
  <c r="K266" i="10"/>
  <c r="L266" i="10" s="1"/>
  <c r="I266" i="10"/>
  <c r="J266" i="10" s="1"/>
  <c r="M265" i="10"/>
  <c r="L265" i="10"/>
  <c r="K265" i="10"/>
  <c r="I265" i="10"/>
  <c r="J265" i="10" s="1"/>
  <c r="M264" i="10"/>
  <c r="K264" i="10"/>
  <c r="L264" i="10" s="1"/>
  <c r="I264" i="10"/>
  <c r="J264" i="10" s="1"/>
  <c r="M263" i="10"/>
  <c r="K263" i="10"/>
  <c r="L263" i="10" s="1"/>
  <c r="I263" i="10"/>
  <c r="J263" i="10" s="1"/>
  <c r="M262" i="10"/>
  <c r="K262" i="10"/>
  <c r="L262" i="10" s="1"/>
  <c r="I262" i="10"/>
  <c r="J262" i="10" s="1"/>
  <c r="M261" i="10"/>
  <c r="K261" i="10"/>
  <c r="L261" i="10" s="1"/>
  <c r="I261" i="10"/>
  <c r="J261" i="10" s="1"/>
  <c r="M260" i="10"/>
  <c r="K260" i="10"/>
  <c r="L260" i="10" s="1"/>
  <c r="I260" i="10"/>
  <c r="J260" i="10" s="1"/>
  <c r="M259" i="10"/>
  <c r="K259" i="10"/>
  <c r="L259" i="10" s="1"/>
  <c r="I259" i="10"/>
  <c r="J259" i="10" s="1"/>
  <c r="M258" i="10"/>
  <c r="K258" i="10"/>
  <c r="L258" i="10" s="1"/>
  <c r="I258" i="10"/>
  <c r="J258" i="10" s="1"/>
  <c r="M257" i="10"/>
  <c r="K257" i="10"/>
  <c r="L257" i="10" s="1"/>
  <c r="I257" i="10"/>
  <c r="J257" i="10" s="1"/>
  <c r="M256" i="10"/>
  <c r="L256" i="10"/>
  <c r="K256" i="10"/>
  <c r="I256" i="10"/>
  <c r="J256" i="10" s="1"/>
  <c r="M255" i="10"/>
  <c r="K255" i="10"/>
  <c r="L255" i="10" s="1"/>
  <c r="I255" i="10"/>
  <c r="J255" i="10" s="1"/>
  <c r="M254" i="10"/>
  <c r="L254" i="10"/>
  <c r="K254" i="10"/>
  <c r="I254" i="10"/>
  <c r="J254" i="10" s="1"/>
  <c r="M253" i="10"/>
  <c r="K253" i="10"/>
  <c r="L253" i="10" s="1"/>
  <c r="I253" i="10"/>
  <c r="J253" i="10" s="1"/>
  <c r="M252" i="10"/>
  <c r="K252" i="10"/>
  <c r="L252" i="10" s="1"/>
  <c r="I252" i="10"/>
  <c r="J252" i="10" s="1"/>
  <c r="M251" i="10"/>
  <c r="K251" i="10"/>
  <c r="L251" i="10" s="1"/>
  <c r="I251" i="10"/>
  <c r="J251" i="10" s="1"/>
  <c r="M250" i="10"/>
  <c r="K250" i="10"/>
  <c r="L250" i="10" s="1"/>
  <c r="J250" i="10"/>
  <c r="I250" i="10"/>
  <c r="M249" i="10"/>
  <c r="K249" i="10"/>
  <c r="L249" i="10" s="1"/>
  <c r="I249" i="10"/>
  <c r="J249" i="10" s="1"/>
  <c r="M248" i="10"/>
  <c r="K248" i="10"/>
  <c r="L248" i="10" s="1"/>
  <c r="I248" i="10"/>
  <c r="J248" i="10" s="1"/>
  <c r="M247" i="10"/>
  <c r="K247" i="10"/>
  <c r="L247" i="10" s="1"/>
  <c r="I247" i="10"/>
  <c r="J247" i="10" s="1"/>
  <c r="M246" i="10"/>
  <c r="K246" i="10"/>
  <c r="L246" i="10" s="1"/>
  <c r="I246" i="10"/>
  <c r="J246" i="10" s="1"/>
  <c r="M245" i="10"/>
  <c r="K245" i="10"/>
  <c r="L245" i="10" s="1"/>
  <c r="I245" i="10"/>
  <c r="J245" i="10" s="1"/>
  <c r="M244" i="10"/>
  <c r="K244" i="10"/>
  <c r="L244" i="10" s="1"/>
  <c r="I244" i="10"/>
  <c r="J244" i="10" s="1"/>
  <c r="M243" i="10"/>
  <c r="K243" i="10"/>
  <c r="L243" i="10" s="1"/>
  <c r="I243" i="10"/>
  <c r="J243" i="10" s="1"/>
  <c r="M242" i="10"/>
  <c r="K242" i="10"/>
  <c r="L242" i="10" s="1"/>
  <c r="I242" i="10"/>
  <c r="J242" i="10" s="1"/>
  <c r="M241" i="10"/>
  <c r="K241" i="10"/>
  <c r="L241" i="10" s="1"/>
  <c r="I241" i="10"/>
  <c r="J241" i="10" s="1"/>
  <c r="M240" i="10"/>
  <c r="K240" i="10"/>
  <c r="L240" i="10" s="1"/>
  <c r="I240" i="10"/>
  <c r="J240" i="10" s="1"/>
  <c r="M239" i="10"/>
  <c r="K239" i="10"/>
  <c r="L239" i="10" s="1"/>
  <c r="I239" i="10"/>
  <c r="J239" i="10" s="1"/>
  <c r="M238" i="10"/>
  <c r="K238" i="10"/>
  <c r="L238" i="10" s="1"/>
  <c r="I238" i="10"/>
  <c r="J238" i="10" s="1"/>
  <c r="M237" i="10"/>
  <c r="K237" i="10"/>
  <c r="L237" i="10" s="1"/>
  <c r="I237" i="10"/>
  <c r="J237" i="10" s="1"/>
  <c r="M236" i="10"/>
  <c r="K236" i="10"/>
  <c r="L236" i="10" s="1"/>
  <c r="I236" i="10"/>
  <c r="J236" i="10" s="1"/>
  <c r="M235" i="10"/>
  <c r="K235" i="10"/>
  <c r="L235" i="10" s="1"/>
  <c r="I235" i="10"/>
  <c r="J235" i="10" s="1"/>
  <c r="M234" i="10"/>
  <c r="K234" i="10"/>
  <c r="L234" i="10" s="1"/>
  <c r="I234" i="10"/>
  <c r="J234" i="10" s="1"/>
  <c r="M233" i="10"/>
  <c r="K233" i="10"/>
  <c r="L233" i="10" s="1"/>
  <c r="I233" i="10"/>
  <c r="J233" i="10" s="1"/>
  <c r="M232" i="10"/>
  <c r="K232" i="10"/>
  <c r="L232" i="10" s="1"/>
  <c r="I232" i="10"/>
  <c r="J232" i="10" s="1"/>
  <c r="M231" i="10"/>
  <c r="K231" i="10"/>
  <c r="L231" i="10" s="1"/>
  <c r="I231" i="10"/>
  <c r="J231" i="10" s="1"/>
  <c r="M230" i="10"/>
  <c r="K230" i="10"/>
  <c r="L230" i="10" s="1"/>
  <c r="I230" i="10"/>
  <c r="J230" i="10" s="1"/>
  <c r="M229" i="10"/>
  <c r="K229" i="10"/>
  <c r="L229" i="10" s="1"/>
  <c r="I229" i="10"/>
  <c r="J229" i="10" s="1"/>
  <c r="M228" i="10"/>
  <c r="K228" i="10"/>
  <c r="L228" i="10" s="1"/>
  <c r="I228" i="10"/>
  <c r="J228" i="10" s="1"/>
  <c r="M227" i="10"/>
  <c r="K227" i="10"/>
  <c r="L227" i="10" s="1"/>
  <c r="I227" i="10"/>
  <c r="J227" i="10" s="1"/>
  <c r="M226" i="10"/>
  <c r="K226" i="10"/>
  <c r="L226" i="10" s="1"/>
  <c r="I226" i="10"/>
  <c r="J226" i="10" s="1"/>
  <c r="M225" i="10"/>
  <c r="K225" i="10"/>
  <c r="L225" i="10" s="1"/>
  <c r="I225" i="10"/>
  <c r="J225" i="10" s="1"/>
  <c r="M224" i="10"/>
  <c r="K224" i="10"/>
  <c r="L224" i="10" s="1"/>
  <c r="I224" i="10"/>
  <c r="J224" i="10" s="1"/>
  <c r="M223" i="10"/>
  <c r="K223" i="10"/>
  <c r="L223" i="10" s="1"/>
  <c r="I223" i="10"/>
  <c r="J223" i="10" s="1"/>
  <c r="M222" i="10"/>
  <c r="K222" i="10"/>
  <c r="L222" i="10" s="1"/>
  <c r="I222" i="10"/>
  <c r="J222" i="10" s="1"/>
  <c r="M221" i="10"/>
  <c r="K221" i="10"/>
  <c r="L221" i="10" s="1"/>
  <c r="I221" i="10"/>
  <c r="J221" i="10" s="1"/>
  <c r="M220" i="10"/>
  <c r="K220" i="10"/>
  <c r="L220" i="10" s="1"/>
  <c r="I220" i="10"/>
  <c r="J220" i="10" s="1"/>
  <c r="M219" i="10"/>
  <c r="K219" i="10"/>
  <c r="L219" i="10" s="1"/>
  <c r="I219" i="10"/>
  <c r="J219" i="10" s="1"/>
  <c r="M218" i="10"/>
  <c r="K218" i="10"/>
  <c r="L218" i="10" s="1"/>
  <c r="I218" i="10"/>
  <c r="J218" i="10" s="1"/>
  <c r="M217" i="10"/>
  <c r="K217" i="10"/>
  <c r="L217" i="10" s="1"/>
  <c r="I217" i="10"/>
  <c r="J217" i="10" s="1"/>
  <c r="M216" i="10"/>
  <c r="K216" i="10"/>
  <c r="L216" i="10" s="1"/>
  <c r="I216" i="10"/>
  <c r="J216" i="10" s="1"/>
  <c r="M215" i="10"/>
  <c r="K215" i="10"/>
  <c r="L215" i="10" s="1"/>
  <c r="I215" i="10"/>
  <c r="J215" i="10" s="1"/>
  <c r="M214" i="10"/>
  <c r="K214" i="10"/>
  <c r="L214" i="10" s="1"/>
  <c r="I214" i="10"/>
  <c r="J214" i="10" s="1"/>
  <c r="M213" i="10"/>
  <c r="K213" i="10"/>
  <c r="L213" i="10" s="1"/>
  <c r="I213" i="10"/>
  <c r="J213" i="10" s="1"/>
  <c r="M212" i="10"/>
  <c r="K212" i="10"/>
  <c r="L212" i="10" s="1"/>
  <c r="I212" i="10"/>
  <c r="J212" i="10" s="1"/>
  <c r="M211" i="10"/>
  <c r="K211" i="10"/>
  <c r="L211" i="10" s="1"/>
  <c r="I211" i="10"/>
  <c r="J211" i="10" s="1"/>
  <c r="M210" i="10"/>
  <c r="K210" i="10"/>
  <c r="L210" i="10" s="1"/>
  <c r="I210" i="10"/>
  <c r="J210" i="10" s="1"/>
  <c r="M209" i="10"/>
  <c r="K209" i="10"/>
  <c r="L209" i="10" s="1"/>
  <c r="I209" i="10"/>
  <c r="J209" i="10" s="1"/>
  <c r="M208" i="10"/>
  <c r="L208" i="10"/>
  <c r="K208" i="10"/>
  <c r="I208" i="10"/>
  <c r="J208" i="10" s="1"/>
  <c r="M207" i="10"/>
  <c r="K207" i="10"/>
  <c r="L207" i="10" s="1"/>
  <c r="I207" i="10"/>
  <c r="J207" i="10" s="1"/>
  <c r="M206" i="10"/>
  <c r="K206" i="10"/>
  <c r="L206" i="10" s="1"/>
  <c r="I206" i="10"/>
  <c r="J206" i="10" s="1"/>
  <c r="M205" i="10"/>
  <c r="K205" i="10"/>
  <c r="L205" i="10" s="1"/>
  <c r="I205" i="10"/>
  <c r="J205" i="10" s="1"/>
  <c r="M204" i="10"/>
  <c r="K204" i="10"/>
  <c r="L204" i="10" s="1"/>
  <c r="I204" i="10"/>
  <c r="J204" i="10" s="1"/>
  <c r="M203" i="10"/>
  <c r="K203" i="10"/>
  <c r="L203" i="10" s="1"/>
  <c r="I203" i="10"/>
  <c r="J203" i="10" s="1"/>
  <c r="M202" i="10"/>
  <c r="K202" i="10"/>
  <c r="L202" i="10" s="1"/>
  <c r="I202" i="10"/>
  <c r="J202" i="10" s="1"/>
  <c r="M201" i="10"/>
  <c r="K201" i="10"/>
  <c r="L201" i="10" s="1"/>
  <c r="I201" i="10"/>
  <c r="J201" i="10" s="1"/>
  <c r="M200" i="10"/>
  <c r="K200" i="10"/>
  <c r="L200" i="10" s="1"/>
  <c r="I200" i="10"/>
  <c r="J200" i="10" s="1"/>
  <c r="M199" i="10"/>
  <c r="K199" i="10"/>
  <c r="L199" i="10" s="1"/>
  <c r="I199" i="10"/>
  <c r="J199" i="10" s="1"/>
  <c r="M198" i="10"/>
  <c r="K198" i="10"/>
  <c r="L198" i="10" s="1"/>
  <c r="I198" i="10"/>
  <c r="J198" i="10" s="1"/>
  <c r="M197" i="10"/>
  <c r="K197" i="10"/>
  <c r="L197" i="10" s="1"/>
  <c r="I197" i="10"/>
  <c r="J197" i="10" s="1"/>
  <c r="M196" i="10"/>
  <c r="K196" i="10"/>
  <c r="L196" i="10" s="1"/>
  <c r="I196" i="10"/>
  <c r="J196" i="10" s="1"/>
  <c r="M195" i="10"/>
  <c r="K195" i="10"/>
  <c r="L195" i="10" s="1"/>
  <c r="I195" i="10"/>
  <c r="J195" i="10" s="1"/>
  <c r="M194" i="10"/>
  <c r="K194" i="10"/>
  <c r="L194" i="10" s="1"/>
  <c r="I194" i="10"/>
  <c r="J194" i="10" s="1"/>
  <c r="M193" i="10"/>
  <c r="K193" i="10"/>
  <c r="L193" i="10" s="1"/>
  <c r="I193" i="10"/>
  <c r="J193" i="10" s="1"/>
  <c r="M192" i="10"/>
  <c r="K192" i="10"/>
  <c r="L192" i="10" s="1"/>
  <c r="I192" i="10"/>
  <c r="J192" i="10" s="1"/>
  <c r="M191" i="10"/>
  <c r="K191" i="10"/>
  <c r="L191" i="10" s="1"/>
  <c r="I191" i="10"/>
  <c r="J191" i="10" s="1"/>
  <c r="M190" i="10"/>
  <c r="K190" i="10"/>
  <c r="L190" i="10" s="1"/>
  <c r="I190" i="10"/>
  <c r="J190" i="10" s="1"/>
  <c r="M189" i="10"/>
  <c r="K189" i="10"/>
  <c r="L189" i="10" s="1"/>
  <c r="I189" i="10"/>
  <c r="J189" i="10" s="1"/>
  <c r="M188" i="10"/>
  <c r="K188" i="10"/>
  <c r="L188" i="10" s="1"/>
  <c r="I188" i="10"/>
  <c r="J188" i="10" s="1"/>
  <c r="M187" i="10"/>
  <c r="K187" i="10"/>
  <c r="L187" i="10" s="1"/>
  <c r="I187" i="10"/>
  <c r="J187" i="10" s="1"/>
  <c r="M186" i="10"/>
  <c r="K186" i="10"/>
  <c r="L186" i="10" s="1"/>
  <c r="I186" i="10"/>
  <c r="J186" i="10" s="1"/>
  <c r="M185" i="10"/>
  <c r="K185" i="10"/>
  <c r="L185" i="10" s="1"/>
  <c r="I185" i="10"/>
  <c r="J185" i="10" s="1"/>
  <c r="M184" i="10"/>
  <c r="K184" i="10"/>
  <c r="L184" i="10" s="1"/>
  <c r="J184" i="10"/>
  <c r="I184" i="10"/>
  <c r="M183" i="10"/>
  <c r="K183" i="10"/>
  <c r="L183" i="10" s="1"/>
  <c r="I183" i="10"/>
  <c r="J183" i="10" s="1"/>
  <c r="M182" i="10"/>
  <c r="K182" i="10"/>
  <c r="L182" i="10" s="1"/>
  <c r="I182" i="10"/>
  <c r="J182" i="10" s="1"/>
  <c r="M181" i="10"/>
  <c r="K181" i="10"/>
  <c r="L181" i="10" s="1"/>
  <c r="I181" i="10"/>
  <c r="J181" i="10" s="1"/>
  <c r="M180" i="10"/>
  <c r="K180" i="10"/>
  <c r="L180" i="10" s="1"/>
  <c r="I180" i="10"/>
  <c r="J180" i="10" s="1"/>
  <c r="M179" i="10"/>
  <c r="K179" i="10"/>
  <c r="L179" i="10" s="1"/>
  <c r="I179" i="10"/>
  <c r="J179" i="10" s="1"/>
  <c r="M178" i="10"/>
  <c r="L178" i="10"/>
  <c r="K178" i="10"/>
  <c r="I178" i="10"/>
  <c r="J178" i="10" s="1"/>
  <c r="M177" i="10"/>
  <c r="K177" i="10"/>
  <c r="L177" i="10" s="1"/>
  <c r="I177" i="10"/>
  <c r="J177" i="10" s="1"/>
  <c r="M176" i="10"/>
  <c r="K176" i="10"/>
  <c r="L176" i="10" s="1"/>
  <c r="I176" i="10"/>
  <c r="J176" i="10" s="1"/>
  <c r="M175" i="10"/>
  <c r="K175" i="10"/>
  <c r="L175" i="10" s="1"/>
  <c r="I175" i="10"/>
  <c r="J175" i="10" s="1"/>
  <c r="M174" i="10"/>
  <c r="K174" i="10"/>
  <c r="L174" i="10" s="1"/>
  <c r="I174" i="10"/>
  <c r="J174" i="10" s="1"/>
  <c r="M173" i="10"/>
  <c r="K173" i="10"/>
  <c r="L173" i="10" s="1"/>
  <c r="I173" i="10"/>
  <c r="J173" i="10" s="1"/>
  <c r="M172" i="10"/>
  <c r="K172" i="10"/>
  <c r="L172" i="10" s="1"/>
  <c r="I172" i="10"/>
  <c r="J172" i="10" s="1"/>
  <c r="M171" i="10"/>
  <c r="K171" i="10"/>
  <c r="L171" i="10" s="1"/>
  <c r="I171" i="10"/>
  <c r="J171" i="10" s="1"/>
  <c r="M170" i="10"/>
  <c r="K170" i="10"/>
  <c r="L170" i="10" s="1"/>
  <c r="I170" i="10"/>
  <c r="J170" i="10" s="1"/>
  <c r="M169" i="10"/>
  <c r="K169" i="10"/>
  <c r="L169" i="10" s="1"/>
  <c r="I169" i="10"/>
  <c r="J169" i="10" s="1"/>
  <c r="M168" i="10"/>
  <c r="K168" i="10"/>
  <c r="L168" i="10" s="1"/>
  <c r="I168" i="10"/>
  <c r="J168" i="10" s="1"/>
  <c r="M167" i="10"/>
  <c r="K167" i="10"/>
  <c r="L167" i="10" s="1"/>
  <c r="I167" i="10"/>
  <c r="J167" i="10" s="1"/>
  <c r="M166" i="10"/>
  <c r="K166" i="10"/>
  <c r="L166" i="10" s="1"/>
  <c r="I166" i="10"/>
  <c r="J166" i="10" s="1"/>
  <c r="M165" i="10"/>
  <c r="K165" i="10"/>
  <c r="L165" i="10" s="1"/>
  <c r="I165" i="10"/>
  <c r="J165" i="10" s="1"/>
  <c r="M164" i="10"/>
  <c r="K164" i="10"/>
  <c r="L164" i="10" s="1"/>
  <c r="I164" i="10"/>
  <c r="J164" i="10" s="1"/>
  <c r="M163" i="10"/>
  <c r="K163" i="10"/>
  <c r="L163" i="10" s="1"/>
  <c r="I163" i="10"/>
  <c r="J163" i="10" s="1"/>
  <c r="M162" i="10"/>
  <c r="K162" i="10"/>
  <c r="L162" i="10" s="1"/>
  <c r="I162" i="10"/>
  <c r="J162" i="10" s="1"/>
  <c r="M161" i="10"/>
  <c r="K161" i="10"/>
  <c r="L161" i="10" s="1"/>
  <c r="I161" i="10"/>
  <c r="J161" i="10" s="1"/>
  <c r="M160" i="10"/>
  <c r="K160" i="10"/>
  <c r="L160" i="10" s="1"/>
  <c r="I160" i="10"/>
  <c r="J160" i="10" s="1"/>
  <c r="M159" i="10"/>
  <c r="K159" i="10"/>
  <c r="L159" i="10" s="1"/>
  <c r="I159" i="10"/>
  <c r="J159" i="10" s="1"/>
  <c r="M158" i="10"/>
  <c r="K158" i="10"/>
  <c r="L158" i="10" s="1"/>
  <c r="I158" i="10"/>
  <c r="J158" i="10" s="1"/>
  <c r="M157" i="10"/>
  <c r="K157" i="10"/>
  <c r="L157" i="10" s="1"/>
  <c r="I157" i="10"/>
  <c r="J157" i="10" s="1"/>
  <c r="M156" i="10"/>
  <c r="K156" i="10"/>
  <c r="L156" i="10" s="1"/>
  <c r="I156" i="10"/>
  <c r="J156" i="10" s="1"/>
  <c r="M155" i="10"/>
  <c r="K155" i="10"/>
  <c r="L155" i="10" s="1"/>
  <c r="I155" i="10"/>
  <c r="J155" i="10" s="1"/>
  <c r="M154" i="10"/>
  <c r="K154" i="10"/>
  <c r="L154" i="10" s="1"/>
  <c r="I154" i="10"/>
  <c r="J154" i="10" s="1"/>
  <c r="M153" i="10"/>
  <c r="K153" i="10"/>
  <c r="L153" i="10" s="1"/>
  <c r="I153" i="10"/>
  <c r="J153" i="10" s="1"/>
  <c r="M152" i="10"/>
  <c r="K152" i="10"/>
  <c r="L152" i="10" s="1"/>
  <c r="I152" i="10"/>
  <c r="J152" i="10" s="1"/>
  <c r="M151" i="10"/>
  <c r="K151" i="10"/>
  <c r="L151" i="10" s="1"/>
  <c r="I151" i="10"/>
  <c r="J151" i="10" s="1"/>
  <c r="M150" i="10"/>
  <c r="K150" i="10"/>
  <c r="L150" i="10" s="1"/>
  <c r="I150" i="10"/>
  <c r="J150" i="10" s="1"/>
  <c r="M149" i="10"/>
  <c r="K149" i="10"/>
  <c r="L149" i="10" s="1"/>
  <c r="I149" i="10"/>
  <c r="J149" i="10" s="1"/>
  <c r="M148" i="10"/>
  <c r="K148" i="10"/>
  <c r="L148" i="10" s="1"/>
  <c r="I148" i="10"/>
  <c r="J148" i="10" s="1"/>
  <c r="M147" i="10"/>
  <c r="K147" i="10"/>
  <c r="L147" i="10" s="1"/>
  <c r="I147" i="10"/>
  <c r="J147" i="10" s="1"/>
  <c r="M146" i="10"/>
  <c r="K146" i="10"/>
  <c r="L146" i="10" s="1"/>
  <c r="I146" i="10"/>
  <c r="J146" i="10" s="1"/>
  <c r="M145" i="10"/>
  <c r="K145" i="10"/>
  <c r="L145" i="10" s="1"/>
  <c r="I145" i="10"/>
  <c r="J145" i="10" s="1"/>
  <c r="M144" i="10"/>
  <c r="K144" i="10"/>
  <c r="L144" i="10" s="1"/>
  <c r="I144" i="10"/>
  <c r="J144" i="10" s="1"/>
  <c r="M143" i="10"/>
  <c r="K143" i="10"/>
  <c r="L143" i="10" s="1"/>
  <c r="I143" i="10"/>
  <c r="J143" i="10" s="1"/>
  <c r="M142" i="10"/>
  <c r="K142" i="10"/>
  <c r="L142" i="10" s="1"/>
  <c r="I142" i="10"/>
  <c r="J142" i="10" s="1"/>
  <c r="M141" i="10"/>
  <c r="K141" i="10"/>
  <c r="L141" i="10" s="1"/>
  <c r="I141" i="10"/>
  <c r="J141" i="10" s="1"/>
  <c r="M140" i="10"/>
  <c r="K140" i="10"/>
  <c r="L140" i="10" s="1"/>
  <c r="I140" i="10"/>
  <c r="J140" i="10" s="1"/>
  <c r="M139" i="10"/>
  <c r="K139" i="10"/>
  <c r="L139" i="10" s="1"/>
  <c r="I139" i="10"/>
  <c r="J139" i="10" s="1"/>
  <c r="M138" i="10"/>
  <c r="K138" i="10"/>
  <c r="L138" i="10" s="1"/>
  <c r="I138" i="10"/>
  <c r="J138" i="10" s="1"/>
  <c r="M137" i="10"/>
  <c r="L137" i="10"/>
  <c r="K137" i="10"/>
  <c r="I137" i="10"/>
  <c r="J137" i="10" s="1"/>
  <c r="M136" i="10"/>
  <c r="L136" i="10"/>
  <c r="K136" i="10"/>
  <c r="I136" i="10"/>
  <c r="J136" i="10" s="1"/>
  <c r="M135" i="10"/>
  <c r="K135" i="10"/>
  <c r="L135" i="10" s="1"/>
  <c r="I135" i="10"/>
  <c r="J135" i="10" s="1"/>
  <c r="M134" i="10"/>
  <c r="K134" i="10"/>
  <c r="L134" i="10" s="1"/>
  <c r="I134" i="10"/>
  <c r="J134" i="10" s="1"/>
  <c r="M133" i="10"/>
  <c r="K133" i="10"/>
  <c r="L133" i="10" s="1"/>
  <c r="I133" i="10"/>
  <c r="J133" i="10" s="1"/>
  <c r="M132" i="10"/>
  <c r="K132" i="10"/>
  <c r="L132" i="10" s="1"/>
  <c r="I132" i="10"/>
  <c r="J132" i="10" s="1"/>
  <c r="M131" i="10"/>
  <c r="K131" i="10"/>
  <c r="L131" i="10" s="1"/>
  <c r="I131" i="10"/>
  <c r="J131" i="10" s="1"/>
  <c r="M130" i="10"/>
  <c r="L130" i="10"/>
  <c r="K130" i="10"/>
  <c r="J130" i="10"/>
  <c r="I130" i="10"/>
  <c r="M129" i="10"/>
  <c r="K129" i="10"/>
  <c r="L129" i="10" s="1"/>
  <c r="I129" i="10"/>
  <c r="J129" i="10" s="1"/>
  <c r="M128" i="10"/>
  <c r="K128" i="10"/>
  <c r="L128" i="10" s="1"/>
  <c r="I128" i="10"/>
  <c r="J128" i="10" s="1"/>
  <c r="M127" i="10"/>
  <c r="L127" i="10"/>
  <c r="K127" i="10"/>
  <c r="I127" i="10"/>
  <c r="J127" i="10" s="1"/>
  <c r="M126" i="10"/>
  <c r="K126" i="10"/>
  <c r="L126" i="10" s="1"/>
  <c r="J126" i="10"/>
  <c r="I126" i="10"/>
  <c r="M125" i="10"/>
  <c r="K125" i="10"/>
  <c r="L125" i="10" s="1"/>
  <c r="I125" i="10"/>
  <c r="J125" i="10" s="1"/>
  <c r="M124" i="10"/>
  <c r="K124" i="10"/>
  <c r="L124" i="10" s="1"/>
  <c r="I124" i="10"/>
  <c r="J124" i="10" s="1"/>
  <c r="M123" i="10"/>
  <c r="K123" i="10"/>
  <c r="L123" i="10" s="1"/>
  <c r="I123" i="10"/>
  <c r="J123" i="10" s="1"/>
  <c r="M122" i="10"/>
  <c r="K122" i="10"/>
  <c r="L122" i="10" s="1"/>
  <c r="I122" i="10"/>
  <c r="J122" i="10" s="1"/>
  <c r="M121" i="10"/>
  <c r="K121" i="10"/>
  <c r="L121" i="10" s="1"/>
  <c r="I121" i="10"/>
  <c r="J121" i="10" s="1"/>
  <c r="M120" i="10"/>
  <c r="K120" i="10"/>
  <c r="L120" i="10" s="1"/>
  <c r="I120" i="10"/>
  <c r="J120" i="10" s="1"/>
  <c r="M119" i="10"/>
  <c r="K119" i="10"/>
  <c r="L119" i="10" s="1"/>
  <c r="I119" i="10"/>
  <c r="J119" i="10" s="1"/>
  <c r="M118" i="10"/>
  <c r="K118" i="10"/>
  <c r="L118" i="10" s="1"/>
  <c r="I118" i="10"/>
  <c r="J118" i="10" s="1"/>
  <c r="M117" i="10"/>
  <c r="K117" i="10"/>
  <c r="L117" i="10" s="1"/>
  <c r="I117" i="10"/>
  <c r="J117" i="10" s="1"/>
  <c r="M116" i="10"/>
  <c r="K116" i="10"/>
  <c r="L116" i="10" s="1"/>
  <c r="I116" i="10"/>
  <c r="J116" i="10" s="1"/>
  <c r="M115" i="10"/>
  <c r="K115" i="10"/>
  <c r="L115" i="10" s="1"/>
  <c r="I115" i="10"/>
  <c r="J115" i="10" s="1"/>
  <c r="M114" i="10"/>
  <c r="K114" i="10"/>
  <c r="L114" i="10" s="1"/>
  <c r="J114" i="10"/>
  <c r="I114" i="10"/>
  <c r="M113" i="10"/>
  <c r="K113" i="10"/>
  <c r="L113" i="10" s="1"/>
  <c r="I113" i="10"/>
  <c r="J113" i="10" s="1"/>
  <c r="M112" i="10"/>
  <c r="L112" i="10"/>
  <c r="K112" i="10"/>
  <c r="I112" i="10"/>
  <c r="J112" i="10" s="1"/>
  <c r="M111" i="10"/>
  <c r="K111" i="10"/>
  <c r="L111" i="10" s="1"/>
  <c r="I111" i="10"/>
  <c r="J111" i="10" s="1"/>
  <c r="M110" i="10"/>
  <c r="K110" i="10"/>
  <c r="L110" i="10" s="1"/>
  <c r="I110" i="10"/>
  <c r="J110" i="10" s="1"/>
  <c r="M109" i="10"/>
  <c r="K109" i="10"/>
  <c r="L109" i="10" s="1"/>
  <c r="I109" i="10"/>
  <c r="J109" i="10" s="1"/>
  <c r="M108" i="10"/>
  <c r="K108" i="10"/>
  <c r="L108" i="10" s="1"/>
  <c r="I108" i="10"/>
  <c r="J108" i="10" s="1"/>
  <c r="M107" i="10"/>
  <c r="K107" i="10"/>
  <c r="L107" i="10" s="1"/>
  <c r="I107" i="10"/>
  <c r="J107" i="10" s="1"/>
  <c r="M106" i="10"/>
  <c r="K106" i="10"/>
  <c r="L106" i="10" s="1"/>
  <c r="I106" i="10"/>
  <c r="J106" i="10" s="1"/>
  <c r="M105" i="10"/>
  <c r="K105" i="10"/>
  <c r="L105" i="10" s="1"/>
  <c r="I105" i="10"/>
  <c r="J105" i="10" s="1"/>
  <c r="M104" i="10"/>
  <c r="K104" i="10"/>
  <c r="L104" i="10" s="1"/>
  <c r="I104" i="10"/>
  <c r="J104" i="10" s="1"/>
  <c r="M103" i="10"/>
  <c r="K103" i="10"/>
  <c r="L103" i="10" s="1"/>
  <c r="I103" i="10"/>
  <c r="J103" i="10" s="1"/>
  <c r="M102" i="10"/>
  <c r="K102" i="10"/>
  <c r="L102" i="10" s="1"/>
  <c r="I102" i="10"/>
  <c r="J102" i="10" s="1"/>
  <c r="M101" i="10"/>
  <c r="K101" i="10"/>
  <c r="L101" i="10" s="1"/>
  <c r="I101" i="10"/>
  <c r="J101" i="10" s="1"/>
  <c r="M100" i="10"/>
  <c r="K100" i="10"/>
  <c r="L100" i="10" s="1"/>
  <c r="I100" i="10"/>
  <c r="J100" i="10" s="1"/>
  <c r="M99" i="10"/>
  <c r="K99" i="10"/>
  <c r="L99" i="10" s="1"/>
  <c r="I99" i="10"/>
  <c r="J99" i="10" s="1"/>
  <c r="M98" i="10"/>
  <c r="K98" i="10"/>
  <c r="L98" i="10" s="1"/>
  <c r="J98" i="10"/>
  <c r="I98" i="10"/>
  <c r="M97" i="10"/>
  <c r="K97" i="10"/>
  <c r="L97" i="10" s="1"/>
  <c r="I97" i="10"/>
  <c r="J97" i="10" s="1"/>
  <c r="M96" i="10"/>
  <c r="K96" i="10"/>
  <c r="L96" i="10" s="1"/>
  <c r="I96" i="10"/>
  <c r="J96" i="10" s="1"/>
  <c r="M95" i="10"/>
  <c r="K95" i="10"/>
  <c r="L95" i="10" s="1"/>
  <c r="I95" i="10"/>
  <c r="J95" i="10" s="1"/>
  <c r="M94" i="10"/>
  <c r="L94" i="10"/>
  <c r="K94" i="10"/>
  <c r="I94" i="10"/>
  <c r="J94" i="10" s="1"/>
  <c r="M93" i="10"/>
  <c r="K93" i="10"/>
  <c r="L93" i="10" s="1"/>
  <c r="I93" i="10"/>
  <c r="J93" i="10" s="1"/>
  <c r="M92" i="10"/>
  <c r="K92" i="10"/>
  <c r="L92" i="10" s="1"/>
  <c r="I92" i="10"/>
  <c r="J92" i="10" s="1"/>
  <c r="M91" i="10"/>
  <c r="K91" i="10"/>
  <c r="L91" i="10" s="1"/>
  <c r="I91" i="10"/>
  <c r="J91" i="10" s="1"/>
  <c r="M90" i="10"/>
  <c r="K90" i="10"/>
  <c r="L90" i="10" s="1"/>
  <c r="J90" i="10"/>
  <c r="I90" i="10"/>
  <c r="M89" i="10"/>
  <c r="K89" i="10"/>
  <c r="L89" i="10" s="1"/>
  <c r="I89" i="10"/>
  <c r="J89" i="10" s="1"/>
  <c r="M88" i="10"/>
  <c r="L88" i="10"/>
  <c r="K88" i="10"/>
  <c r="I88" i="10"/>
  <c r="J88" i="10" s="1"/>
  <c r="M87" i="10"/>
  <c r="K87" i="10"/>
  <c r="L87" i="10" s="1"/>
  <c r="I87" i="10"/>
  <c r="J87" i="10" s="1"/>
  <c r="M86" i="10"/>
  <c r="K86" i="10"/>
  <c r="L86" i="10" s="1"/>
  <c r="I86" i="10"/>
  <c r="J86" i="10" s="1"/>
  <c r="M85" i="10"/>
  <c r="K85" i="10"/>
  <c r="L85" i="10" s="1"/>
  <c r="I85" i="10"/>
  <c r="J85" i="10" s="1"/>
  <c r="M84" i="10"/>
  <c r="K84" i="10"/>
  <c r="L84" i="10" s="1"/>
  <c r="I84" i="10"/>
  <c r="J84" i="10" s="1"/>
  <c r="M83" i="10"/>
  <c r="K83" i="10"/>
  <c r="L83" i="10" s="1"/>
  <c r="I83" i="10"/>
  <c r="J83" i="10" s="1"/>
  <c r="M82" i="10"/>
  <c r="K82" i="10"/>
  <c r="L82" i="10" s="1"/>
  <c r="I82" i="10"/>
  <c r="J82" i="10" s="1"/>
  <c r="M81" i="10"/>
  <c r="K81" i="10"/>
  <c r="L81" i="10" s="1"/>
  <c r="I81" i="10"/>
  <c r="J81" i="10" s="1"/>
  <c r="M80" i="10"/>
  <c r="K80" i="10"/>
  <c r="L80" i="10" s="1"/>
  <c r="I80" i="10"/>
  <c r="J80" i="10" s="1"/>
  <c r="M79" i="10"/>
  <c r="K79" i="10"/>
  <c r="L79" i="10" s="1"/>
  <c r="I79" i="10"/>
  <c r="J79" i="10" s="1"/>
  <c r="M78" i="10"/>
  <c r="L78" i="10"/>
  <c r="K78" i="10"/>
  <c r="I78" i="10"/>
  <c r="J78" i="10" s="1"/>
  <c r="M77" i="10"/>
  <c r="K77" i="10"/>
  <c r="L77" i="10" s="1"/>
  <c r="I77" i="10"/>
  <c r="J77" i="10" s="1"/>
  <c r="M76" i="10"/>
  <c r="K76" i="10"/>
  <c r="L76" i="10" s="1"/>
  <c r="J76" i="10"/>
  <c r="I76" i="10"/>
  <c r="M75" i="10"/>
  <c r="K75" i="10"/>
  <c r="L75" i="10" s="1"/>
  <c r="I75" i="10"/>
  <c r="J75" i="10" s="1"/>
  <c r="M74" i="10"/>
  <c r="K74" i="10"/>
  <c r="L74" i="10" s="1"/>
  <c r="J74" i="10"/>
  <c r="I74" i="10"/>
  <c r="M73" i="10"/>
  <c r="K73" i="10"/>
  <c r="L73" i="10" s="1"/>
  <c r="I73" i="10"/>
  <c r="J73" i="10" s="1"/>
  <c r="M72" i="10"/>
  <c r="L72" i="10"/>
  <c r="K72" i="10"/>
  <c r="I72" i="10"/>
  <c r="J72" i="10" s="1"/>
  <c r="M71" i="10"/>
  <c r="K71" i="10"/>
  <c r="L71" i="10" s="1"/>
  <c r="I71" i="10"/>
  <c r="J71" i="10" s="1"/>
  <c r="M70" i="10"/>
  <c r="L70" i="10"/>
  <c r="K70" i="10"/>
  <c r="I70" i="10"/>
  <c r="J70" i="10" s="1"/>
  <c r="M69" i="10"/>
  <c r="K69" i="10"/>
  <c r="L69" i="10" s="1"/>
  <c r="I69" i="10"/>
  <c r="J69" i="10" s="1"/>
  <c r="M68" i="10"/>
  <c r="K68" i="10"/>
  <c r="L68" i="10" s="1"/>
  <c r="I68" i="10"/>
  <c r="J68" i="10" s="1"/>
  <c r="M67" i="10"/>
  <c r="K67" i="10"/>
  <c r="L67" i="10" s="1"/>
  <c r="I67" i="10"/>
  <c r="J67" i="10" s="1"/>
  <c r="M66" i="10"/>
  <c r="K66" i="10"/>
  <c r="L66" i="10" s="1"/>
  <c r="I66" i="10"/>
  <c r="J66" i="10" s="1"/>
  <c r="M65" i="10"/>
  <c r="K65" i="10"/>
  <c r="L65" i="10" s="1"/>
  <c r="I65" i="10"/>
  <c r="J65" i="10" s="1"/>
  <c r="M64" i="10"/>
  <c r="K64" i="10"/>
  <c r="L64" i="10" s="1"/>
  <c r="I64" i="10"/>
  <c r="J64" i="10" s="1"/>
  <c r="M63" i="10"/>
  <c r="K63" i="10"/>
  <c r="L63" i="10" s="1"/>
  <c r="I63" i="10"/>
  <c r="J63" i="10" s="1"/>
  <c r="M62" i="10"/>
  <c r="K62" i="10"/>
  <c r="L62" i="10" s="1"/>
  <c r="J62" i="10"/>
  <c r="I62" i="10"/>
  <c r="M61" i="10"/>
  <c r="K61" i="10"/>
  <c r="L61" i="10" s="1"/>
  <c r="I61" i="10"/>
  <c r="J61" i="10" s="1"/>
  <c r="M60" i="10"/>
  <c r="K60" i="10"/>
  <c r="L60" i="10" s="1"/>
  <c r="I60" i="10"/>
  <c r="J60" i="10" s="1"/>
  <c r="M59" i="10"/>
  <c r="K59" i="10"/>
  <c r="L59" i="10" s="1"/>
  <c r="I59" i="10"/>
  <c r="J59" i="10" s="1"/>
  <c r="M58" i="10"/>
  <c r="K58" i="10"/>
  <c r="L58" i="10" s="1"/>
  <c r="I58" i="10"/>
  <c r="J58" i="10" s="1"/>
  <c r="M57" i="10"/>
  <c r="K57" i="10"/>
  <c r="L57" i="10" s="1"/>
  <c r="I57" i="10"/>
  <c r="J57" i="10" s="1"/>
  <c r="M56" i="10"/>
  <c r="K56" i="10"/>
  <c r="L56" i="10" s="1"/>
  <c r="J56" i="10"/>
  <c r="I56" i="10"/>
  <c r="M55" i="10"/>
  <c r="K55" i="10"/>
  <c r="L55" i="10" s="1"/>
  <c r="I55" i="10"/>
  <c r="J55" i="10" s="1"/>
  <c r="M54" i="10"/>
  <c r="K54" i="10"/>
  <c r="L54" i="10" s="1"/>
  <c r="I54" i="10"/>
  <c r="J54" i="10" s="1"/>
  <c r="M53" i="10"/>
  <c r="K53" i="10"/>
  <c r="L53" i="10" s="1"/>
  <c r="I53" i="10"/>
  <c r="J53" i="10" s="1"/>
  <c r="M52" i="10"/>
  <c r="K52" i="10"/>
  <c r="L52" i="10" s="1"/>
  <c r="I52" i="10"/>
  <c r="J52" i="10" s="1"/>
  <c r="M51" i="10"/>
  <c r="K51" i="10"/>
  <c r="L51" i="10" s="1"/>
  <c r="I51" i="10"/>
  <c r="J51" i="10" s="1"/>
  <c r="M50" i="10"/>
  <c r="K50" i="10"/>
  <c r="L50" i="10" s="1"/>
  <c r="I50" i="10"/>
  <c r="J50" i="10" s="1"/>
  <c r="M49" i="10"/>
  <c r="K49" i="10"/>
  <c r="L49" i="10" s="1"/>
  <c r="I49" i="10"/>
  <c r="J49" i="10" s="1"/>
  <c r="M48" i="10"/>
  <c r="K48" i="10"/>
  <c r="L48" i="10" s="1"/>
  <c r="I48" i="10"/>
  <c r="J48" i="10" s="1"/>
  <c r="M47" i="10"/>
  <c r="K47" i="10"/>
  <c r="L47" i="10" s="1"/>
  <c r="I47" i="10"/>
  <c r="J47" i="10" s="1"/>
  <c r="M46" i="10"/>
  <c r="K46" i="10"/>
  <c r="L46" i="10" s="1"/>
  <c r="I46" i="10"/>
  <c r="J46" i="10" s="1"/>
  <c r="M45" i="10"/>
  <c r="K45" i="10"/>
  <c r="L45" i="10" s="1"/>
  <c r="I45" i="10"/>
  <c r="J45" i="10" s="1"/>
  <c r="M44" i="10"/>
  <c r="K44" i="10"/>
  <c r="L44" i="10" s="1"/>
  <c r="I44" i="10"/>
  <c r="J44" i="10" s="1"/>
  <c r="M43" i="10"/>
  <c r="K43" i="10"/>
  <c r="L43" i="10" s="1"/>
  <c r="I43" i="10"/>
  <c r="J43" i="10" s="1"/>
  <c r="M42" i="10"/>
  <c r="K42" i="10"/>
  <c r="L42" i="10" s="1"/>
  <c r="I42" i="10"/>
  <c r="J42" i="10" s="1"/>
  <c r="M41" i="10"/>
  <c r="K41" i="10"/>
  <c r="L41" i="10" s="1"/>
  <c r="I41" i="10"/>
  <c r="J41" i="10" s="1"/>
  <c r="M40" i="10"/>
  <c r="L40" i="10"/>
  <c r="K40" i="10"/>
  <c r="J40" i="10"/>
  <c r="I40" i="10"/>
  <c r="M39" i="10"/>
  <c r="K39" i="10"/>
  <c r="L39" i="10" s="1"/>
  <c r="I39" i="10"/>
  <c r="J39" i="10" s="1"/>
  <c r="M38" i="10"/>
  <c r="K38" i="10"/>
  <c r="L38" i="10" s="1"/>
  <c r="I38" i="10"/>
  <c r="J38" i="10" s="1"/>
  <c r="M37" i="10"/>
  <c r="K37" i="10"/>
  <c r="L37" i="10" s="1"/>
  <c r="I37" i="10"/>
  <c r="J37" i="10" s="1"/>
  <c r="M36" i="10"/>
  <c r="K36" i="10"/>
  <c r="L36" i="10" s="1"/>
  <c r="I36" i="10"/>
  <c r="J36" i="10" s="1"/>
  <c r="M35" i="10"/>
  <c r="K35" i="10"/>
  <c r="L35" i="10" s="1"/>
  <c r="I35" i="10"/>
  <c r="J35" i="10" s="1"/>
  <c r="M34" i="10"/>
  <c r="L34" i="10"/>
  <c r="K34" i="10"/>
  <c r="I34" i="10"/>
  <c r="J34" i="10" s="1"/>
  <c r="M33" i="10"/>
  <c r="K33" i="10"/>
  <c r="L33" i="10" s="1"/>
  <c r="I33" i="10"/>
  <c r="J33" i="10" s="1"/>
  <c r="M32" i="10"/>
  <c r="K32" i="10"/>
  <c r="L32" i="10" s="1"/>
  <c r="I32" i="10"/>
  <c r="J32" i="10" s="1"/>
  <c r="M31" i="10"/>
  <c r="K31" i="10"/>
  <c r="L31" i="10" s="1"/>
  <c r="I31" i="10"/>
  <c r="J31" i="10" s="1"/>
  <c r="M30" i="10"/>
  <c r="L30" i="10"/>
  <c r="K30" i="10"/>
  <c r="J30" i="10"/>
  <c r="I30" i="10"/>
  <c r="M29" i="10"/>
  <c r="K29" i="10"/>
  <c r="L29" i="10" s="1"/>
  <c r="I29" i="10"/>
  <c r="J29" i="10" s="1"/>
  <c r="M28" i="10"/>
  <c r="K28" i="10"/>
  <c r="L28" i="10" s="1"/>
  <c r="I28" i="10"/>
  <c r="J28" i="10" s="1"/>
  <c r="M27" i="10"/>
  <c r="K27" i="10"/>
  <c r="L27" i="10" s="1"/>
  <c r="I27" i="10"/>
  <c r="J27" i="10" s="1"/>
  <c r="M26" i="10"/>
  <c r="K26" i="10"/>
  <c r="L26" i="10" s="1"/>
  <c r="I26" i="10"/>
  <c r="J26" i="10" s="1"/>
  <c r="M25" i="10"/>
  <c r="K25" i="10"/>
  <c r="L25" i="10" s="1"/>
  <c r="I25" i="10"/>
  <c r="J25" i="10" s="1"/>
  <c r="M24" i="10"/>
  <c r="K24" i="10"/>
  <c r="L24" i="10" s="1"/>
  <c r="J24" i="10"/>
  <c r="I24" i="10"/>
  <c r="M23" i="10"/>
  <c r="K23" i="10"/>
  <c r="L23" i="10" s="1"/>
  <c r="I23" i="10"/>
  <c r="J23" i="10" s="1"/>
  <c r="M22" i="10"/>
  <c r="K22" i="10"/>
  <c r="L22" i="10" s="1"/>
  <c r="E12" i="10"/>
  <c r="E12" i="9"/>
  <c r="F13" i="9" s="1"/>
  <c r="B12" i="9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H22" i="11" l="1"/>
  <c r="J21" i="11"/>
  <c r="F10" i="15"/>
  <c r="E11" i="15"/>
  <c r="D11" i="15"/>
  <c r="F11" i="15" s="1"/>
  <c r="C12" i="15"/>
  <c r="G11" i="15"/>
  <c r="Q37" i="12"/>
  <c r="T37" i="12"/>
  <c r="R40" i="12"/>
  <c r="S40" i="12"/>
  <c r="U40" i="12" s="1"/>
  <c r="P41" i="12" s="1"/>
  <c r="U34" i="12"/>
  <c r="Q35" i="12"/>
  <c r="T35" i="12"/>
  <c r="Q36" i="12"/>
  <c r="T36" i="12"/>
  <c r="C30" i="12"/>
  <c r="C29" i="12"/>
  <c r="W33" i="12"/>
  <c r="W34" i="12"/>
  <c r="W35" i="12"/>
  <c r="W36" i="12"/>
  <c r="W38" i="12"/>
  <c r="W37" i="12"/>
  <c r="W39" i="12"/>
  <c r="U39" i="12"/>
  <c r="X55" i="12"/>
  <c r="X71" i="12"/>
  <c r="X87" i="12"/>
  <c r="X103" i="12"/>
  <c r="X119" i="12"/>
  <c r="X40" i="12"/>
  <c r="X56" i="12"/>
  <c r="X41" i="12"/>
  <c r="X57" i="12"/>
  <c r="X73" i="12"/>
  <c r="X42" i="12"/>
  <c r="X58" i="12"/>
  <c r="X74" i="12"/>
  <c r="X43" i="12"/>
  <c r="X59" i="12"/>
  <c r="X75" i="12"/>
  <c r="X91" i="12"/>
  <c r="X107" i="12"/>
  <c r="X123" i="12"/>
  <c r="X44" i="12"/>
  <c r="X60" i="12"/>
  <c r="X76" i="12"/>
  <c r="X92" i="12"/>
  <c r="X108" i="12"/>
  <c r="X124" i="12"/>
  <c r="X45" i="12"/>
  <c r="X61" i="12"/>
  <c r="X77" i="12"/>
  <c r="X46" i="12"/>
  <c r="X62" i="12"/>
  <c r="X78" i="12"/>
  <c r="X47" i="12"/>
  <c r="X63" i="12"/>
  <c r="X79" i="12"/>
  <c r="X48" i="12"/>
  <c r="X64" i="12"/>
  <c r="X80" i="12"/>
  <c r="X96" i="12"/>
  <c r="X112" i="12"/>
  <c r="X128" i="12"/>
  <c r="X49" i="12"/>
  <c r="X65" i="12"/>
  <c r="X81" i="12"/>
  <c r="X97" i="12"/>
  <c r="X113" i="12"/>
  <c r="X129" i="12"/>
  <c r="X50" i="12"/>
  <c r="X66" i="12"/>
  <c r="X82" i="12"/>
  <c r="X51" i="12"/>
  <c r="X67" i="12"/>
  <c r="X83" i="12"/>
  <c r="X99" i="12"/>
  <c r="X115" i="12"/>
  <c r="X131" i="12"/>
  <c r="X93" i="12"/>
  <c r="X102" i="12"/>
  <c r="X116" i="12"/>
  <c r="X121" i="12"/>
  <c r="X139" i="12"/>
  <c r="X155" i="12"/>
  <c r="X171" i="12"/>
  <c r="X173" i="12"/>
  <c r="X126" i="12"/>
  <c r="X137" i="12"/>
  <c r="X140" i="12"/>
  <c r="X156" i="12"/>
  <c r="X164" i="12"/>
  <c r="X141" i="12"/>
  <c r="X157" i="12"/>
  <c r="X117" i="12"/>
  <c r="X130" i="12"/>
  <c r="X136" i="12"/>
  <c r="X158" i="12"/>
  <c r="X166" i="12"/>
  <c r="X169" i="12"/>
  <c r="X88" i="12"/>
  <c r="X106" i="12"/>
  <c r="X120" i="12"/>
  <c r="X142" i="12"/>
  <c r="X53" i="12"/>
  <c r="X85" i="12"/>
  <c r="X101" i="12"/>
  <c r="X111" i="12"/>
  <c r="X125" i="12"/>
  <c r="X135" i="12"/>
  <c r="X143" i="12"/>
  <c r="X159" i="12"/>
  <c r="X168" i="12"/>
  <c r="X134" i="12"/>
  <c r="X144" i="12"/>
  <c r="X160" i="12"/>
  <c r="X161" i="12"/>
  <c r="X163" i="12"/>
  <c r="X69" i="12"/>
  <c r="X100" i="12"/>
  <c r="X105" i="12"/>
  <c r="X145" i="12"/>
  <c r="X110" i="12"/>
  <c r="X146" i="12"/>
  <c r="X170" i="12"/>
  <c r="X147" i="12"/>
  <c r="X86" i="12"/>
  <c r="X114" i="12"/>
  <c r="X133" i="12"/>
  <c r="X98" i="12"/>
  <c r="X84" i="12"/>
  <c r="X104" i="12"/>
  <c r="X148" i="12"/>
  <c r="X172" i="12"/>
  <c r="X118" i="12"/>
  <c r="X165" i="12"/>
  <c r="X68" i="12"/>
  <c r="X138" i="12"/>
  <c r="X90" i="12"/>
  <c r="X95" i="12"/>
  <c r="X109" i="12"/>
  <c r="X132" i="12"/>
  <c r="X149" i="12"/>
  <c r="X152" i="12"/>
  <c r="X153" i="12"/>
  <c r="X72" i="12"/>
  <c r="X54" i="12"/>
  <c r="X150" i="12"/>
  <c r="X174" i="12"/>
  <c r="X151" i="12"/>
  <c r="X167" i="12"/>
  <c r="X52" i="12"/>
  <c r="X70" i="12"/>
  <c r="X89" i="12"/>
  <c r="X94" i="12"/>
  <c r="X122" i="12"/>
  <c r="X127" i="12"/>
  <c r="X162" i="12"/>
  <c r="X154" i="12"/>
  <c r="G21" i="11"/>
  <c r="I22" i="11"/>
  <c r="J22" i="11" s="1"/>
  <c r="E13" i="9"/>
  <c r="G12" i="15" l="1"/>
  <c r="D12" i="15"/>
  <c r="F12" i="15" s="1"/>
  <c r="C13" i="15"/>
  <c r="E12" i="15"/>
  <c r="R37" i="12"/>
  <c r="S37" i="12"/>
  <c r="U37" i="12" s="1"/>
  <c r="R35" i="12"/>
  <c r="S35" i="12"/>
  <c r="U35" i="12" s="1"/>
  <c r="Q41" i="12"/>
  <c r="T41" i="12"/>
  <c r="X39" i="12"/>
  <c r="X33" i="12"/>
  <c r="X34" i="12"/>
  <c r="X35" i="12"/>
  <c r="X36" i="12"/>
  <c r="X38" i="12"/>
  <c r="X37" i="12"/>
  <c r="R36" i="12"/>
  <c r="S36" i="12"/>
  <c r="U36" i="12" s="1"/>
  <c r="H23" i="11"/>
  <c r="E22" i="11"/>
  <c r="G22" i="11" s="1"/>
  <c r="D23" i="11"/>
  <c r="F14" i="9"/>
  <c r="E14" i="9" s="1"/>
  <c r="D14" i="9"/>
  <c r="C14" i="9" s="1"/>
  <c r="C14" i="15" l="1"/>
  <c r="G13" i="15"/>
  <c r="E13" i="15"/>
  <c r="D13" i="15"/>
  <c r="F13" i="15" s="1"/>
  <c r="R41" i="12"/>
  <c r="S41" i="12"/>
  <c r="U41" i="12" s="1"/>
  <c r="P42" i="12" s="1"/>
  <c r="E23" i="11"/>
  <c r="G23" i="11" s="1"/>
  <c r="I23" i="11"/>
  <c r="J23" i="11" s="1"/>
  <c r="D15" i="9"/>
  <c r="C15" i="9" s="1"/>
  <c r="F15" i="9"/>
  <c r="E15" i="9"/>
  <c r="G14" i="15" l="1"/>
  <c r="E14" i="15"/>
  <c r="D14" i="15"/>
  <c r="F14" i="15" s="1"/>
  <c r="C15" i="15"/>
  <c r="Q42" i="12"/>
  <c r="T42" i="12"/>
  <c r="H24" i="11"/>
  <c r="D24" i="11"/>
  <c r="D16" i="9"/>
  <c r="C16" i="9" s="1"/>
  <c r="F16" i="9"/>
  <c r="E16" i="9" s="1"/>
  <c r="E15" i="15" l="1"/>
  <c r="C16" i="15"/>
  <c r="G15" i="15"/>
  <c r="D15" i="15"/>
  <c r="F15" i="15" s="1"/>
  <c r="S42" i="12"/>
  <c r="U42" i="12" s="1"/>
  <c r="P43" i="12" s="1"/>
  <c r="R42" i="12"/>
  <c r="E24" i="11"/>
  <c r="G24" i="11" s="1"/>
  <c r="I24" i="11"/>
  <c r="J24" i="11" s="1"/>
  <c r="F17" i="9"/>
  <c r="E17" i="9"/>
  <c r="D17" i="9"/>
  <c r="C17" i="9"/>
  <c r="C17" i="15" l="1"/>
  <c r="G16" i="15"/>
  <c r="E16" i="15"/>
  <c r="D16" i="15"/>
  <c r="F16" i="15" s="1"/>
  <c r="T43" i="12"/>
  <c r="Q43" i="12"/>
  <c r="D25" i="11"/>
  <c r="H25" i="11"/>
  <c r="D18" i="9"/>
  <c r="C18" i="9" s="1"/>
  <c r="F18" i="9"/>
  <c r="E18" i="9" s="1"/>
  <c r="C18" i="15" l="1"/>
  <c r="G17" i="15"/>
  <c r="E17" i="15"/>
  <c r="D17" i="15"/>
  <c r="F17" i="15" s="1"/>
  <c r="R43" i="12"/>
  <c r="S43" i="12"/>
  <c r="U43" i="12" s="1"/>
  <c r="P44" i="12" s="1"/>
  <c r="I25" i="11"/>
  <c r="J25" i="11" s="1"/>
  <c r="E25" i="11"/>
  <c r="G25" i="11" s="1"/>
  <c r="F19" i="9"/>
  <c r="E19" i="9"/>
  <c r="D19" i="9"/>
  <c r="C19" i="9"/>
  <c r="E18" i="15" l="1"/>
  <c r="D18" i="15"/>
  <c r="F18" i="15" s="1"/>
  <c r="C19" i="15"/>
  <c r="G18" i="15"/>
  <c r="T44" i="12"/>
  <c r="Q44" i="12"/>
  <c r="D26" i="11"/>
  <c r="H26" i="11"/>
  <c r="D20" i="9"/>
  <c r="C20" i="9" s="1"/>
  <c r="F20" i="9"/>
  <c r="E20" i="9"/>
  <c r="C20" i="15" l="1"/>
  <c r="G19" i="15"/>
  <c r="E19" i="15"/>
  <c r="D19" i="15"/>
  <c r="F19" i="15" s="1"/>
  <c r="S44" i="12"/>
  <c r="U44" i="12" s="1"/>
  <c r="P45" i="12" s="1"/>
  <c r="R44" i="12"/>
  <c r="I26" i="11"/>
  <c r="J26" i="11" s="1"/>
  <c r="E26" i="11"/>
  <c r="G26" i="11" s="1"/>
  <c r="D21" i="9"/>
  <c r="C21" i="9" s="1"/>
  <c r="F21" i="9"/>
  <c r="E21" i="9"/>
  <c r="D27" i="11" l="1"/>
  <c r="C21" i="15"/>
  <c r="G20" i="15"/>
  <c r="E20" i="15"/>
  <c r="D20" i="15"/>
  <c r="F20" i="15" s="1"/>
  <c r="T45" i="12"/>
  <c r="Q45" i="12"/>
  <c r="E27" i="11"/>
  <c r="G27" i="11" s="1"/>
  <c r="D28" i="11"/>
  <c r="H27" i="11"/>
  <c r="D22" i="9"/>
  <c r="C22" i="9" s="1"/>
  <c r="F22" i="9"/>
  <c r="E22" i="9"/>
  <c r="D21" i="15" l="1"/>
  <c r="F21" i="15" s="1"/>
  <c r="E21" i="15"/>
  <c r="G21" i="15"/>
  <c r="C22" i="15"/>
  <c r="R45" i="12"/>
  <c r="S45" i="12"/>
  <c r="U45" i="12" s="1"/>
  <c r="P46" i="12" s="1"/>
  <c r="I27" i="11"/>
  <c r="J27" i="11" s="1"/>
  <c r="H28" i="11"/>
  <c r="E28" i="11"/>
  <c r="G28" i="11" s="1"/>
  <c r="D23" i="9"/>
  <c r="C23" i="9"/>
  <c r="F23" i="9"/>
  <c r="E23" i="9"/>
  <c r="D29" i="11" l="1"/>
  <c r="C23" i="15"/>
  <c r="G22" i="15"/>
  <c r="E22" i="15"/>
  <c r="D22" i="15"/>
  <c r="F22" i="15" s="1"/>
  <c r="Q46" i="12"/>
  <c r="T46" i="12"/>
  <c r="E29" i="11"/>
  <c r="G29" i="11" s="1"/>
  <c r="I28" i="11"/>
  <c r="J28" i="11" s="1"/>
  <c r="D24" i="9"/>
  <c r="C24" i="9"/>
  <c r="F24" i="9"/>
  <c r="E24" i="9"/>
  <c r="C24" i="15" l="1"/>
  <c r="G23" i="15"/>
  <c r="E23" i="15"/>
  <c r="D23" i="15"/>
  <c r="F23" i="15" s="1"/>
  <c r="R46" i="12"/>
  <c r="S46" i="12"/>
  <c r="U46" i="12" s="1"/>
  <c r="P47" i="12" s="1"/>
  <c r="H29" i="11"/>
  <c r="D30" i="11"/>
  <c r="F25" i="9"/>
  <c r="E25" i="9"/>
  <c r="D25" i="9"/>
  <c r="C25" i="9" s="1"/>
  <c r="E24" i="15" l="1"/>
  <c r="D24" i="15"/>
  <c r="F24" i="15" s="1"/>
  <c r="G24" i="15"/>
  <c r="C25" i="15"/>
  <c r="Q47" i="12"/>
  <c r="T47" i="12"/>
  <c r="E30" i="11"/>
  <c r="G30" i="11" s="1"/>
  <c r="D31" i="11"/>
  <c r="I29" i="11"/>
  <c r="J29" i="11" s="1"/>
  <c r="D26" i="9"/>
  <c r="C26" i="9" s="1"/>
  <c r="F26" i="9"/>
  <c r="E26" i="9" s="1"/>
  <c r="C52" i="8"/>
  <c r="J52" i="8" s="1"/>
  <c r="K52" i="8" s="1"/>
  <c r="C51" i="8"/>
  <c r="J51" i="8" s="1"/>
  <c r="K51" i="8" s="1"/>
  <c r="C50" i="8"/>
  <c r="D50" i="8" s="1"/>
  <c r="C49" i="8"/>
  <c r="J49" i="8" s="1"/>
  <c r="K49" i="8" s="1"/>
  <c r="C48" i="8"/>
  <c r="J48" i="8" s="1"/>
  <c r="K48" i="8" s="1"/>
  <c r="C47" i="8"/>
  <c r="D47" i="8" s="1"/>
  <c r="C46" i="8"/>
  <c r="D46" i="8" s="1"/>
  <c r="C45" i="8"/>
  <c r="J45" i="8" s="1"/>
  <c r="K45" i="8" s="1"/>
  <c r="C44" i="8"/>
  <c r="J44" i="8" s="1"/>
  <c r="K44" i="8" s="1"/>
  <c r="C43" i="8"/>
  <c r="J43" i="8" s="1"/>
  <c r="K43" i="8" s="1"/>
  <c r="C42" i="8"/>
  <c r="D42" i="8" s="1"/>
  <c r="C41" i="8"/>
  <c r="D41" i="8" s="1"/>
  <c r="C40" i="8"/>
  <c r="J40" i="8" s="1"/>
  <c r="K40" i="8" s="1"/>
  <c r="C39" i="8"/>
  <c r="J39" i="8" s="1"/>
  <c r="K39" i="8" s="1"/>
  <c r="C38" i="8"/>
  <c r="D38" i="8" s="1"/>
  <c r="C37" i="8"/>
  <c r="J37" i="8" s="1"/>
  <c r="K37" i="8" s="1"/>
  <c r="C36" i="8"/>
  <c r="D36" i="8" s="1"/>
  <c r="C35" i="8"/>
  <c r="D35" i="8" s="1"/>
  <c r="C34" i="8"/>
  <c r="D34" i="8" s="1"/>
  <c r="C33" i="8"/>
  <c r="D33" i="8" s="1"/>
  <c r="C32" i="8"/>
  <c r="J32" i="8" s="1"/>
  <c r="K32" i="8" s="1"/>
  <c r="C31" i="8"/>
  <c r="D31" i="8" s="1"/>
  <c r="C30" i="8"/>
  <c r="D30" i="8" s="1"/>
  <c r="C29" i="8"/>
  <c r="J29" i="8" s="1"/>
  <c r="K29" i="8" s="1"/>
  <c r="C28" i="8"/>
  <c r="J28" i="8" s="1"/>
  <c r="K28" i="8" s="1"/>
  <c r="C27" i="8"/>
  <c r="D27" i="8" s="1"/>
  <c r="C26" i="8"/>
  <c r="D26" i="8" s="1"/>
  <c r="C25" i="8"/>
  <c r="J25" i="8" s="1"/>
  <c r="K25" i="8" s="1"/>
  <c r="C24" i="8"/>
  <c r="J24" i="8" s="1"/>
  <c r="K24" i="8" s="1"/>
  <c r="C23" i="8"/>
  <c r="D23" i="8" s="1"/>
  <c r="C22" i="8"/>
  <c r="D22" i="8" s="1"/>
  <c r="C21" i="8"/>
  <c r="J21" i="8" s="1"/>
  <c r="K21" i="8" s="1"/>
  <c r="C20" i="8"/>
  <c r="D20" i="8" s="1"/>
  <c r="C19" i="8"/>
  <c r="D19" i="8" s="1"/>
  <c r="C18" i="8"/>
  <c r="D18" i="8" s="1"/>
  <c r="C17" i="8"/>
  <c r="J17" i="8" s="1"/>
  <c r="K17" i="8" s="1"/>
  <c r="K16" i="8"/>
  <c r="I16" i="8"/>
  <c r="G16" i="8"/>
  <c r="E17" i="8" s="1"/>
  <c r="E16" i="8"/>
  <c r="D16" i="8"/>
  <c r="F16" i="8" s="1"/>
  <c r="H16" i="8" s="1"/>
  <c r="E9" i="8"/>
  <c r="N16" i="8" s="1"/>
  <c r="D9" i="8"/>
  <c r="E8" i="8"/>
  <c r="D8" i="8"/>
  <c r="K52" i="7"/>
  <c r="D52" i="7"/>
  <c r="K51" i="7"/>
  <c r="D51" i="7"/>
  <c r="K50" i="7"/>
  <c r="D50" i="7"/>
  <c r="K49" i="7"/>
  <c r="D49" i="7"/>
  <c r="K48" i="7"/>
  <c r="D48" i="7"/>
  <c r="K47" i="7"/>
  <c r="D47" i="7"/>
  <c r="K46" i="7"/>
  <c r="D46" i="7"/>
  <c r="K45" i="7"/>
  <c r="D45" i="7"/>
  <c r="K44" i="7"/>
  <c r="D44" i="7"/>
  <c r="K43" i="7"/>
  <c r="D43" i="7"/>
  <c r="K42" i="7"/>
  <c r="D42" i="7"/>
  <c r="K41" i="7"/>
  <c r="D41" i="7"/>
  <c r="K40" i="7"/>
  <c r="D40" i="7"/>
  <c r="K39" i="7"/>
  <c r="D39" i="7"/>
  <c r="K38" i="7"/>
  <c r="D38" i="7"/>
  <c r="K37" i="7"/>
  <c r="D37" i="7"/>
  <c r="K36" i="7"/>
  <c r="D36" i="7"/>
  <c r="K35" i="7"/>
  <c r="D35" i="7"/>
  <c r="K34" i="7"/>
  <c r="D34" i="7"/>
  <c r="K33" i="7"/>
  <c r="D33" i="7"/>
  <c r="K32" i="7"/>
  <c r="D32" i="7"/>
  <c r="K31" i="7"/>
  <c r="D31" i="7"/>
  <c r="K30" i="7"/>
  <c r="D30" i="7"/>
  <c r="K29" i="7"/>
  <c r="D29" i="7"/>
  <c r="K28" i="7"/>
  <c r="D28" i="7"/>
  <c r="K27" i="7"/>
  <c r="D27" i="7"/>
  <c r="K26" i="7"/>
  <c r="D26" i="7"/>
  <c r="K25" i="7"/>
  <c r="D25" i="7"/>
  <c r="K24" i="7"/>
  <c r="D24" i="7"/>
  <c r="K23" i="7"/>
  <c r="D23" i="7"/>
  <c r="K22" i="7"/>
  <c r="D22" i="7"/>
  <c r="K21" i="7"/>
  <c r="D21" i="7"/>
  <c r="K20" i="7"/>
  <c r="D20" i="7"/>
  <c r="K19" i="7"/>
  <c r="D19" i="7"/>
  <c r="K18" i="7"/>
  <c r="D18" i="7"/>
  <c r="K17" i="7"/>
  <c r="D17" i="7"/>
  <c r="N16" i="7"/>
  <c r="M16" i="7" s="1"/>
  <c r="O16" i="7" s="1"/>
  <c r="K16" i="7"/>
  <c r="I16" i="7"/>
  <c r="G16" i="7"/>
  <c r="H16" i="7" s="1"/>
  <c r="F16" i="7"/>
  <c r="E16" i="7"/>
  <c r="D16" i="7"/>
  <c r="E8" i="7"/>
  <c r="D8" i="7"/>
  <c r="E7" i="7"/>
  <c r="D7" i="7"/>
  <c r="D35" i="6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D51" i="6" s="1"/>
  <c r="D52" i="6" s="1"/>
  <c r="D53" i="6" s="1"/>
  <c r="D54" i="6" s="1"/>
  <c r="D55" i="6" s="1"/>
  <c r="D56" i="6" s="1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E35" i="6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C26" i="15" l="1"/>
  <c r="G25" i="15"/>
  <c r="E25" i="15"/>
  <c r="D25" i="15"/>
  <c r="F25" i="15" s="1"/>
  <c r="R47" i="12"/>
  <c r="S47" i="12"/>
  <c r="U47" i="12" s="1"/>
  <c r="P48" i="12" s="1"/>
  <c r="E31" i="11"/>
  <c r="G31" i="11" s="1"/>
  <c r="H30" i="11"/>
  <c r="F27" i="9"/>
  <c r="E27" i="9"/>
  <c r="D27" i="9"/>
  <c r="C27" i="9"/>
  <c r="J36" i="8"/>
  <c r="K36" i="8" s="1"/>
  <c r="J42" i="8"/>
  <c r="K42" i="8" s="1"/>
  <c r="J33" i="8"/>
  <c r="K33" i="8" s="1"/>
  <c r="J19" i="8"/>
  <c r="K19" i="8" s="1"/>
  <c r="J23" i="8"/>
  <c r="K23" i="8" s="1"/>
  <c r="D52" i="8"/>
  <c r="J20" i="8"/>
  <c r="K20" i="8" s="1"/>
  <c r="J27" i="8"/>
  <c r="K27" i="8" s="1"/>
  <c r="J47" i="8"/>
  <c r="K47" i="8" s="1"/>
  <c r="D28" i="8"/>
  <c r="J41" i="8"/>
  <c r="K41" i="8" s="1"/>
  <c r="D40" i="8"/>
  <c r="J34" i="8"/>
  <c r="K34" i="8" s="1"/>
  <c r="J22" i="8"/>
  <c r="K22" i="8" s="1"/>
  <c r="J35" i="8"/>
  <c r="K35" i="8" s="1"/>
  <c r="D48" i="8"/>
  <c r="J26" i="8"/>
  <c r="K26" i="8" s="1"/>
  <c r="J46" i="8"/>
  <c r="K46" i="8" s="1"/>
  <c r="D17" i="8"/>
  <c r="F17" i="8" s="1"/>
  <c r="G17" i="8" s="1"/>
  <c r="J30" i="8"/>
  <c r="K30" i="8" s="1"/>
  <c r="D49" i="8"/>
  <c r="D43" i="8"/>
  <c r="J31" i="8"/>
  <c r="K31" i="8" s="1"/>
  <c r="J18" i="8"/>
  <c r="K18" i="8" s="1"/>
  <c r="D25" i="8"/>
  <c r="D32" i="8"/>
  <c r="D44" i="8"/>
  <c r="J50" i="8"/>
  <c r="K50" i="8" s="1"/>
  <c r="D24" i="8"/>
  <c r="D39" i="8"/>
  <c r="J38" i="8"/>
  <c r="K38" i="8" s="1"/>
  <c r="D51" i="8"/>
  <c r="P16" i="8"/>
  <c r="M16" i="8"/>
  <c r="O16" i="8" s="1"/>
  <c r="L16" i="8"/>
  <c r="L17" i="8"/>
  <c r="M17" i="8"/>
  <c r="N17" i="8" s="1"/>
  <c r="D21" i="8"/>
  <c r="D29" i="8"/>
  <c r="D37" i="8"/>
  <c r="D45" i="8"/>
  <c r="P16" i="7"/>
  <c r="E17" i="7"/>
  <c r="F17" i="7" s="1"/>
  <c r="G17" i="7" s="1"/>
  <c r="L17" i="7"/>
  <c r="M17" i="7" s="1"/>
  <c r="N17" i="7" s="1"/>
  <c r="L16" i="7"/>
  <c r="C10" i="5"/>
  <c r="L9" i="5"/>
  <c r="H9" i="5"/>
  <c r="G9" i="5"/>
  <c r="F9" i="5"/>
  <c r="E9" i="5"/>
  <c r="D9" i="5"/>
  <c r="I9" i="5" s="1"/>
  <c r="M9" i="5" s="1"/>
  <c r="C27" i="15" l="1"/>
  <c r="G26" i="15"/>
  <c r="E26" i="15"/>
  <c r="D26" i="15"/>
  <c r="F26" i="15" s="1"/>
  <c r="Q48" i="12"/>
  <c r="T48" i="12"/>
  <c r="D32" i="11"/>
  <c r="I30" i="11"/>
  <c r="J30" i="11" s="1"/>
  <c r="I17" i="8"/>
  <c r="H17" i="8"/>
  <c r="E18" i="8"/>
  <c r="F18" i="8" s="1"/>
  <c r="G18" i="8" s="1"/>
  <c r="I18" i="8" s="1"/>
  <c r="L18" i="8"/>
  <c r="M18" i="8" s="1"/>
  <c r="N18" i="8" s="1"/>
  <c r="P17" i="8"/>
  <c r="O17" i="8"/>
  <c r="E18" i="7"/>
  <c r="F18" i="7" s="1"/>
  <c r="G18" i="7" s="1"/>
  <c r="I17" i="7"/>
  <c r="H17" i="7"/>
  <c r="P17" i="7"/>
  <c r="O17" i="7"/>
  <c r="L18" i="7"/>
  <c r="M18" i="7" s="1"/>
  <c r="N18" i="7" s="1"/>
  <c r="J9" i="5"/>
  <c r="K9" i="5"/>
  <c r="C11" i="5"/>
  <c r="G10" i="5"/>
  <c r="F10" i="5"/>
  <c r="D10" i="5"/>
  <c r="E27" i="15" l="1"/>
  <c r="D27" i="15"/>
  <c r="F27" i="15" s="1"/>
  <c r="C28" i="15"/>
  <c r="G27" i="15"/>
  <c r="R48" i="12"/>
  <c r="S48" i="12"/>
  <c r="U48" i="12" s="1"/>
  <c r="P49" i="12" s="1"/>
  <c r="H31" i="11"/>
  <c r="E32" i="11"/>
  <c r="G32" i="11" s="1"/>
  <c r="H18" i="8"/>
  <c r="E19" i="8"/>
  <c r="F19" i="8" s="1"/>
  <c r="G19" i="8" s="1"/>
  <c r="I19" i="8" s="1"/>
  <c r="L19" i="8"/>
  <c r="M19" i="8" s="1"/>
  <c r="N19" i="8" s="1"/>
  <c r="P18" i="8"/>
  <c r="O18" i="8"/>
  <c r="E19" i="7"/>
  <c r="F19" i="7" s="1"/>
  <c r="G19" i="7" s="1"/>
  <c r="I18" i="7"/>
  <c r="H18" i="7"/>
  <c r="L19" i="7"/>
  <c r="M19" i="7" s="1"/>
  <c r="N19" i="7" s="1"/>
  <c r="P18" i="7"/>
  <c r="O18" i="7"/>
  <c r="H10" i="5"/>
  <c r="E10" i="5"/>
  <c r="I10" i="5"/>
  <c r="J10" i="5"/>
  <c r="D11" i="5"/>
  <c r="E11" i="5" s="1"/>
  <c r="C12" i="5"/>
  <c r="G11" i="5"/>
  <c r="F11" i="5"/>
  <c r="L10" i="5"/>
  <c r="D28" i="15" l="1"/>
  <c r="F28" i="15" s="1"/>
  <c r="C29" i="15"/>
  <c r="G28" i="15"/>
  <c r="E28" i="15"/>
  <c r="Q49" i="12"/>
  <c r="T49" i="12"/>
  <c r="D33" i="11"/>
  <c r="I31" i="11"/>
  <c r="J31" i="11" s="1"/>
  <c r="E20" i="8"/>
  <c r="F20" i="8" s="1"/>
  <c r="G20" i="8" s="1"/>
  <c r="I20" i="8" s="1"/>
  <c r="H19" i="8"/>
  <c r="L20" i="8"/>
  <c r="M20" i="8" s="1"/>
  <c r="N20" i="8" s="1"/>
  <c r="P19" i="8"/>
  <c r="O19" i="8"/>
  <c r="I19" i="7"/>
  <c r="H19" i="7"/>
  <c r="E20" i="7"/>
  <c r="F20" i="7" s="1"/>
  <c r="G20" i="7" s="1"/>
  <c r="L20" i="7"/>
  <c r="M20" i="7" s="1"/>
  <c r="N20" i="7" s="1"/>
  <c r="O19" i="7"/>
  <c r="P19" i="7"/>
  <c r="F12" i="5"/>
  <c r="D12" i="5"/>
  <c r="E12" i="5"/>
  <c r="C13" i="5"/>
  <c r="G12" i="5"/>
  <c r="M10" i="5"/>
  <c r="K10" i="5"/>
  <c r="H11" i="5"/>
  <c r="I11" i="5"/>
  <c r="L11" i="5" s="1"/>
  <c r="E21" i="8" l="1"/>
  <c r="F21" i="8" s="1"/>
  <c r="G21" i="8" s="1"/>
  <c r="H21" i="8" s="1"/>
  <c r="C30" i="15"/>
  <c r="G29" i="15"/>
  <c r="E29" i="15"/>
  <c r="D29" i="15"/>
  <c r="F29" i="15" s="1"/>
  <c r="H20" i="8"/>
  <c r="R49" i="12"/>
  <c r="S49" i="12"/>
  <c r="U49" i="12" s="1"/>
  <c r="P50" i="12" s="1"/>
  <c r="H32" i="11"/>
  <c r="E33" i="11"/>
  <c r="G33" i="11" s="1"/>
  <c r="P20" i="8"/>
  <c r="O20" i="8"/>
  <c r="L21" i="8"/>
  <c r="M21" i="8" s="1"/>
  <c r="N21" i="8" s="1"/>
  <c r="O20" i="7"/>
  <c r="L21" i="7"/>
  <c r="M21" i="7" s="1"/>
  <c r="N21" i="7" s="1"/>
  <c r="P20" i="7"/>
  <c r="I20" i="7"/>
  <c r="H20" i="7"/>
  <c r="E21" i="7"/>
  <c r="F21" i="7" s="1"/>
  <c r="G21" i="7" s="1"/>
  <c r="K11" i="5"/>
  <c r="G13" i="5"/>
  <c r="F13" i="5"/>
  <c r="D13" i="5"/>
  <c r="E13" i="5" s="1"/>
  <c r="C14" i="5"/>
  <c r="H12" i="5"/>
  <c r="I12" i="5"/>
  <c r="J11" i="5"/>
  <c r="M11" i="5"/>
  <c r="L12" i="5"/>
  <c r="E22" i="8" l="1"/>
  <c r="F22" i="8" s="1"/>
  <c r="G22" i="8" s="1"/>
  <c r="E23" i="8" s="1"/>
  <c r="F23" i="8" s="1"/>
  <c r="G23" i="8" s="1"/>
  <c r="I21" i="8"/>
  <c r="G30" i="15"/>
  <c r="C31" i="15"/>
  <c r="E30" i="15"/>
  <c r="D30" i="15"/>
  <c r="F30" i="15" s="1"/>
  <c r="Q50" i="12"/>
  <c r="T50" i="12"/>
  <c r="D34" i="11"/>
  <c r="I32" i="11"/>
  <c r="J32" i="11" s="1"/>
  <c r="P21" i="8"/>
  <c r="O21" i="8"/>
  <c r="L22" i="8"/>
  <c r="M22" i="8" s="1"/>
  <c r="N22" i="8" s="1"/>
  <c r="E22" i="7"/>
  <c r="F22" i="7" s="1"/>
  <c r="G22" i="7" s="1"/>
  <c r="I21" i="7"/>
  <c r="H21" i="7"/>
  <c r="P21" i="7"/>
  <c r="O21" i="7"/>
  <c r="L22" i="7"/>
  <c r="M22" i="7" s="1"/>
  <c r="N22" i="7" s="1"/>
  <c r="D14" i="5"/>
  <c r="G14" i="5"/>
  <c r="E14" i="5"/>
  <c r="C15" i="5"/>
  <c r="F14" i="5"/>
  <c r="J13" i="5"/>
  <c r="L13" i="5"/>
  <c r="I13" i="5"/>
  <c r="H13" i="5"/>
  <c r="J12" i="5"/>
  <c r="K12" i="5" s="1"/>
  <c r="M12" i="5"/>
  <c r="I22" i="8" l="1"/>
  <c r="H22" i="8"/>
  <c r="D31" i="15"/>
  <c r="F31" i="15" s="1"/>
  <c r="E31" i="15"/>
  <c r="C32" i="15"/>
  <c r="G31" i="15"/>
  <c r="R50" i="12"/>
  <c r="S50" i="12"/>
  <c r="U50" i="12" s="1"/>
  <c r="P51" i="12" s="1"/>
  <c r="H33" i="11"/>
  <c r="E34" i="11"/>
  <c r="G34" i="11" s="1"/>
  <c r="P22" i="8"/>
  <c r="O22" i="8"/>
  <c r="L23" i="8"/>
  <c r="M23" i="8" s="1"/>
  <c r="N23" i="8" s="1"/>
  <c r="E24" i="8"/>
  <c r="F24" i="8" s="1"/>
  <c r="G24" i="8" s="1"/>
  <c r="I23" i="8"/>
  <c r="H23" i="8"/>
  <c r="P22" i="7"/>
  <c r="O22" i="7"/>
  <c r="L23" i="7"/>
  <c r="M23" i="7" s="1"/>
  <c r="N23" i="7" s="1"/>
  <c r="E23" i="7"/>
  <c r="F23" i="7" s="1"/>
  <c r="G23" i="7" s="1"/>
  <c r="I22" i="7"/>
  <c r="H22" i="7"/>
  <c r="G15" i="5"/>
  <c r="F15" i="5"/>
  <c r="C16" i="5"/>
  <c r="D15" i="5"/>
  <c r="I14" i="5"/>
  <c r="H14" i="5"/>
  <c r="J14" i="5"/>
  <c r="K13" i="5"/>
  <c r="M13" i="5"/>
  <c r="C33" i="15" l="1"/>
  <c r="G32" i="15"/>
  <c r="E32" i="15"/>
  <c r="D32" i="15"/>
  <c r="F32" i="15" s="1"/>
  <c r="Q51" i="12"/>
  <c r="T51" i="12"/>
  <c r="I33" i="11"/>
  <c r="J33" i="11" s="1"/>
  <c r="D35" i="11"/>
  <c r="H24" i="8"/>
  <c r="E25" i="8"/>
  <c r="F25" i="8" s="1"/>
  <c r="G25" i="8" s="1"/>
  <c r="I24" i="8"/>
  <c r="P23" i="8"/>
  <c r="O23" i="8"/>
  <c r="L24" i="8"/>
  <c r="M24" i="8" s="1"/>
  <c r="N24" i="8" s="1"/>
  <c r="I23" i="7"/>
  <c r="H23" i="7"/>
  <c r="E24" i="7"/>
  <c r="F24" i="7" s="1"/>
  <c r="G24" i="7" s="1"/>
  <c r="L24" i="7"/>
  <c r="M24" i="7" s="1"/>
  <c r="N24" i="7" s="1"/>
  <c r="O23" i="7"/>
  <c r="P23" i="7"/>
  <c r="I15" i="5"/>
  <c r="H15" i="5"/>
  <c r="J15" i="5"/>
  <c r="L14" i="5"/>
  <c r="M14" i="5" s="1"/>
  <c r="E15" i="5"/>
  <c r="F16" i="5"/>
  <c r="D16" i="5"/>
  <c r="C17" i="5"/>
  <c r="G16" i="5"/>
  <c r="K14" i="5"/>
  <c r="H34" i="11" l="1"/>
  <c r="C34" i="15"/>
  <c r="G33" i="15"/>
  <c r="E33" i="15"/>
  <c r="D33" i="15"/>
  <c r="F33" i="15" s="1"/>
  <c r="R51" i="12"/>
  <c r="S51" i="12"/>
  <c r="U51" i="12" s="1"/>
  <c r="P52" i="12" s="1"/>
  <c r="I34" i="11"/>
  <c r="J34" i="11" s="1"/>
  <c r="E35" i="11"/>
  <c r="G35" i="11" s="1"/>
  <c r="I25" i="8"/>
  <c r="H25" i="8"/>
  <c r="E26" i="8"/>
  <c r="F26" i="8" s="1"/>
  <c r="G26" i="8" s="1"/>
  <c r="P24" i="8"/>
  <c r="O24" i="8"/>
  <c r="L25" i="8"/>
  <c r="M25" i="8" s="1"/>
  <c r="N25" i="8" s="1"/>
  <c r="O24" i="7"/>
  <c r="L25" i="7"/>
  <c r="M25" i="7" s="1"/>
  <c r="N25" i="7" s="1"/>
  <c r="P24" i="7"/>
  <c r="I24" i="7"/>
  <c r="H24" i="7"/>
  <c r="E25" i="7"/>
  <c r="F25" i="7" s="1"/>
  <c r="G25" i="7" s="1"/>
  <c r="J16" i="5"/>
  <c r="K15" i="5"/>
  <c r="L15" i="5"/>
  <c r="M15" i="5" s="1"/>
  <c r="L16" i="5"/>
  <c r="G17" i="5"/>
  <c r="C18" i="5"/>
  <c r="F17" i="5"/>
  <c r="D17" i="5"/>
  <c r="I16" i="5"/>
  <c r="H16" i="5"/>
  <c r="E16" i="5"/>
  <c r="H35" i="11" l="1"/>
  <c r="E34" i="15"/>
  <c r="D34" i="15"/>
  <c r="F34" i="15" s="1"/>
  <c r="C35" i="15"/>
  <c r="G34" i="15"/>
  <c r="Q52" i="12"/>
  <c r="T52" i="12"/>
  <c r="D36" i="11"/>
  <c r="I35" i="11"/>
  <c r="J35" i="11" s="1"/>
  <c r="L26" i="8"/>
  <c r="M26" i="8" s="1"/>
  <c r="N26" i="8" s="1"/>
  <c r="P25" i="8"/>
  <c r="O25" i="8"/>
  <c r="I26" i="8"/>
  <c r="H26" i="8"/>
  <c r="E27" i="8"/>
  <c r="F27" i="8" s="1"/>
  <c r="G27" i="8" s="1"/>
  <c r="E26" i="7"/>
  <c r="F26" i="7" s="1"/>
  <c r="G26" i="7" s="1"/>
  <c r="I25" i="7"/>
  <c r="H25" i="7"/>
  <c r="P25" i="7"/>
  <c r="O25" i="7"/>
  <c r="L26" i="7"/>
  <c r="M26" i="7" s="1"/>
  <c r="N26" i="7" s="1"/>
  <c r="F18" i="5"/>
  <c r="C19" i="5"/>
  <c r="G18" i="5"/>
  <c r="D18" i="5"/>
  <c r="K16" i="5"/>
  <c r="M16" i="5"/>
  <c r="I17" i="5"/>
  <c r="H17" i="5"/>
  <c r="E17" i="5"/>
  <c r="H36" i="11" l="1"/>
  <c r="C36" i="15"/>
  <c r="G35" i="15"/>
  <c r="D35" i="15"/>
  <c r="F35" i="15" s="1"/>
  <c r="E35" i="15"/>
  <c r="R52" i="12"/>
  <c r="S52" i="12"/>
  <c r="U52" i="12" s="1"/>
  <c r="P53" i="12" s="1"/>
  <c r="E36" i="11"/>
  <c r="G36" i="11" s="1"/>
  <c r="I36" i="11"/>
  <c r="J36" i="11" s="1"/>
  <c r="I27" i="8"/>
  <c r="H27" i="8"/>
  <c r="E28" i="8"/>
  <c r="F28" i="8" s="1"/>
  <c r="G28" i="8" s="1"/>
  <c r="L27" i="8"/>
  <c r="M27" i="8" s="1"/>
  <c r="N27" i="8" s="1"/>
  <c r="P26" i="8"/>
  <c r="O26" i="8"/>
  <c r="L27" i="7"/>
  <c r="M27" i="7" s="1"/>
  <c r="N27" i="7" s="1"/>
  <c r="P26" i="7"/>
  <c r="O26" i="7"/>
  <c r="E27" i="7"/>
  <c r="F27" i="7" s="1"/>
  <c r="G27" i="7" s="1"/>
  <c r="I26" i="7"/>
  <c r="H26" i="7"/>
  <c r="H18" i="5"/>
  <c r="I18" i="5"/>
  <c r="J17" i="5"/>
  <c r="K17" i="5" s="1"/>
  <c r="L17" i="5"/>
  <c r="M17" i="5" s="1"/>
  <c r="E18" i="5"/>
  <c r="L18" i="5"/>
  <c r="D19" i="5"/>
  <c r="C20" i="5"/>
  <c r="G19" i="5"/>
  <c r="F19" i="5"/>
  <c r="J18" i="5"/>
  <c r="D37" i="11" l="1"/>
  <c r="C37" i="15"/>
  <c r="G36" i="15"/>
  <c r="E36" i="15"/>
  <c r="D36" i="15"/>
  <c r="F36" i="15" s="1"/>
  <c r="Q53" i="12"/>
  <c r="T53" i="12"/>
  <c r="H37" i="11"/>
  <c r="E37" i="11"/>
  <c r="G37" i="11" s="1"/>
  <c r="L28" i="8"/>
  <c r="M28" i="8" s="1"/>
  <c r="N28" i="8" s="1"/>
  <c r="P27" i="8"/>
  <c r="O27" i="8"/>
  <c r="I28" i="8"/>
  <c r="H28" i="8"/>
  <c r="E29" i="8"/>
  <c r="F29" i="8" s="1"/>
  <c r="G29" i="8" s="1"/>
  <c r="I27" i="7"/>
  <c r="H27" i="7"/>
  <c r="E28" i="7"/>
  <c r="F28" i="7" s="1"/>
  <c r="G28" i="7" s="1"/>
  <c r="L28" i="7"/>
  <c r="M28" i="7" s="1"/>
  <c r="N28" i="7" s="1"/>
  <c r="O27" i="7"/>
  <c r="P27" i="7"/>
  <c r="G20" i="5"/>
  <c r="C21" i="5"/>
  <c r="F20" i="5"/>
  <c r="D20" i="5"/>
  <c r="I19" i="5"/>
  <c r="H19" i="5"/>
  <c r="J19" i="5" s="1"/>
  <c r="E19" i="5"/>
  <c r="M18" i="5"/>
  <c r="K18" i="5"/>
  <c r="D37" i="15" l="1"/>
  <c r="F37" i="15" s="1"/>
  <c r="E37" i="15"/>
  <c r="C38" i="15"/>
  <c r="G37" i="15"/>
  <c r="R53" i="12"/>
  <c r="S53" i="12"/>
  <c r="U53" i="12" s="1"/>
  <c r="P54" i="12" s="1"/>
  <c r="I37" i="11"/>
  <c r="J37" i="11" s="1"/>
  <c r="D38" i="11"/>
  <c r="I29" i="8"/>
  <c r="H29" i="8"/>
  <c r="E30" i="8"/>
  <c r="F30" i="8" s="1"/>
  <c r="G30" i="8" s="1"/>
  <c r="P28" i="8"/>
  <c r="O28" i="8"/>
  <c r="L29" i="8"/>
  <c r="M29" i="8" s="1"/>
  <c r="N29" i="8" s="1"/>
  <c r="O28" i="7"/>
  <c r="L29" i="7"/>
  <c r="M29" i="7" s="1"/>
  <c r="N29" i="7" s="1"/>
  <c r="P28" i="7"/>
  <c r="I28" i="7"/>
  <c r="H28" i="7"/>
  <c r="E29" i="7"/>
  <c r="F29" i="7" s="1"/>
  <c r="G29" i="7" s="1"/>
  <c r="I20" i="5"/>
  <c r="H20" i="5"/>
  <c r="E20" i="5"/>
  <c r="K19" i="5"/>
  <c r="L19" i="5"/>
  <c r="M19" i="5" s="1"/>
  <c r="J20" i="5"/>
  <c r="C22" i="5"/>
  <c r="G21" i="5"/>
  <c r="D21" i="5"/>
  <c r="F21" i="5"/>
  <c r="L20" i="5"/>
  <c r="H38" i="11" l="1"/>
  <c r="E38" i="15"/>
  <c r="C39" i="15"/>
  <c r="G38" i="15"/>
  <c r="D38" i="15"/>
  <c r="F38" i="15" s="1"/>
  <c r="Q54" i="12"/>
  <c r="T54" i="12"/>
  <c r="I38" i="11"/>
  <c r="J38" i="11" s="1"/>
  <c r="E38" i="11"/>
  <c r="G38" i="11" s="1"/>
  <c r="D39" i="11"/>
  <c r="P29" i="8"/>
  <c r="O29" i="8"/>
  <c r="L30" i="8"/>
  <c r="M30" i="8" s="1"/>
  <c r="N30" i="8" s="1"/>
  <c r="E31" i="8"/>
  <c r="F31" i="8" s="1"/>
  <c r="G31" i="8" s="1"/>
  <c r="I30" i="8"/>
  <c r="H30" i="8"/>
  <c r="P29" i="7"/>
  <c r="O29" i="7"/>
  <c r="L30" i="7"/>
  <c r="M30" i="7" s="1"/>
  <c r="N30" i="7" s="1"/>
  <c r="E30" i="7"/>
  <c r="F30" i="7" s="1"/>
  <c r="G30" i="7" s="1"/>
  <c r="I29" i="7"/>
  <c r="H29" i="7"/>
  <c r="D22" i="5"/>
  <c r="G22" i="5"/>
  <c r="E22" i="5"/>
  <c r="C23" i="5"/>
  <c r="F22" i="5"/>
  <c r="I21" i="5"/>
  <c r="H21" i="5"/>
  <c r="J21" i="5" s="1"/>
  <c r="E21" i="5"/>
  <c r="K20" i="5"/>
  <c r="L21" i="5"/>
  <c r="M20" i="5"/>
  <c r="H39" i="11" l="1"/>
  <c r="C40" i="15"/>
  <c r="G39" i="15"/>
  <c r="E39" i="15"/>
  <c r="D39" i="15"/>
  <c r="F39" i="15" s="1"/>
  <c r="R54" i="12"/>
  <c r="S54" i="12"/>
  <c r="U54" i="12" s="1"/>
  <c r="P55" i="12" s="1"/>
  <c r="I39" i="11"/>
  <c r="J39" i="11" s="1"/>
  <c r="E39" i="11"/>
  <c r="G39" i="11" s="1"/>
  <c r="E32" i="8"/>
  <c r="F32" i="8" s="1"/>
  <c r="G32" i="8" s="1"/>
  <c r="I31" i="8"/>
  <c r="H31" i="8"/>
  <c r="P30" i="8"/>
  <c r="O30" i="8"/>
  <c r="L31" i="8"/>
  <c r="M31" i="8" s="1"/>
  <c r="N31" i="8" s="1"/>
  <c r="E31" i="7"/>
  <c r="F31" i="7" s="1"/>
  <c r="G31" i="7" s="1"/>
  <c r="I30" i="7"/>
  <c r="H30" i="7"/>
  <c r="P30" i="7"/>
  <c r="O30" i="7"/>
  <c r="L31" i="7"/>
  <c r="M31" i="7" s="1"/>
  <c r="N31" i="7" s="1"/>
  <c r="K21" i="5"/>
  <c r="M21" i="5"/>
  <c r="G23" i="5"/>
  <c r="D23" i="5"/>
  <c r="C24" i="5"/>
  <c r="F23" i="5"/>
  <c r="E23" i="5"/>
  <c r="I22" i="5"/>
  <c r="H22" i="5"/>
  <c r="H40" i="11" l="1"/>
  <c r="E40" i="15"/>
  <c r="D40" i="15"/>
  <c r="F40" i="15" s="1"/>
  <c r="C41" i="15"/>
  <c r="G40" i="15"/>
  <c r="Q55" i="12"/>
  <c r="T55" i="12"/>
  <c r="D40" i="11"/>
  <c r="I40" i="11"/>
  <c r="J40" i="11" s="1"/>
  <c r="P31" i="8"/>
  <c r="O31" i="8"/>
  <c r="L32" i="8"/>
  <c r="M32" i="8" s="1"/>
  <c r="N32" i="8" s="1"/>
  <c r="H32" i="8"/>
  <c r="E33" i="8"/>
  <c r="F33" i="8" s="1"/>
  <c r="G33" i="8" s="1"/>
  <c r="I32" i="8"/>
  <c r="L32" i="7"/>
  <c r="M32" i="7" s="1"/>
  <c r="N32" i="7" s="1"/>
  <c r="O31" i="7"/>
  <c r="P31" i="7"/>
  <c r="I31" i="7"/>
  <c r="H31" i="7"/>
  <c r="E32" i="7"/>
  <c r="F32" i="7" s="1"/>
  <c r="G32" i="7" s="1"/>
  <c r="L22" i="5"/>
  <c r="M22" i="5" s="1"/>
  <c r="D24" i="5"/>
  <c r="C25" i="5"/>
  <c r="F24" i="5"/>
  <c r="G24" i="5"/>
  <c r="E24" i="5"/>
  <c r="I23" i="5"/>
  <c r="L23" i="5" s="1"/>
  <c r="H23" i="5"/>
  <c r="J22" i="5"/>
  <c r="K22" i="5" s="1"/>
  <c r="H41" i="11" l="1"/>
  <c r="C42" i="15"/>
  <c r="G41" i="15"/>
  <c r="E41" i="15"/>
  <c r="D41" i="15"/>
  <c r="F41" i="15" s="1"/>
  <c r="R55" i="12"/>
  <c r="S55" i="12"/>
  <c r="U55" i="12" s="1"/>
  <c r="P56" i="12" s="1"/>
  <c r="I41" i="11"/>
  <c r="J41" i="11" s="1"/>
  <c r="E40" i="11"/>
  <c r="G40" i="11" s="1"/>
  <c r="I33" i="8"/>
  <c r="H33" i="8"/>
  <c r="E34" i="8"/>
  <c r="F34" i="8" s="1"/>
  <c r="G34" i="8" s="1"/>
  <c r="P32" i="8"/>
  <c r="O32" i="8"/>
  <c r="L33" i="8"/>
  <c r="M33" i="8" s="1"/>
  <c r="N33" i="8" s="1"/>
  <c r="I32" i="7"/>
  <c r="H32" i="7"/>
  <c r="E33" i="7"/>
  <c r="F33" i="7" s="1"/>
  <c r="G33" i="7" s="1"/>
  <c r="O32" i="7"/>
  <c r="L33" i="7"/>
  <c r="M33" i="7" s="1"/>
  <c r="N33" i="7" s="1"/>
  <c r="P32" i="7"/>
  <c r="H24" i="5"/>
  <c r="I24" i="5"/>
  <c r="M23" i="5"/>
  <c r="J24" i="5"/>
  <c r="D25" i="5"/>
  <c r="C26" i="5"/>
  <c r="G25" i="5"/>
  <c r="F25" i="5"/>
  <c r="E25" i="5"/>
  <c r="J23" i="5"/>
  <c r="K23" i="5" s="1"/>
  <c r="H42" i="11" l="1"/>
  <c r="C43" i="15"/>
  <c r="G42" i="15"/>
  <c r="E42" i="15"/>
  <c r="D42" i="15"/>
  <c r="F42" i="15" s="1"/>
  <c r="Q56" i="12"/>
  <c r="T56" i="12"/>
  <c r="I42" i="11"/>
  <c r="J42" i="11" s="1"/>
  <c r="D41" i="11"/>
  <c r="L34" i="8"/>
  <c r="M34" i="8" s="1"/>
  <c r="N34" i="8" s="1"/>
  <c r="P33" i="8"/>
  <c r="O33" i="8"/>
  <c r="I34" i="8"/>
  <c r="H34" i="8"/>
  <c r="E35" i="8"/>
  <c r="F35" i="8" s="1"/>
  <c r="G35" i="8" s="1"/>
  <c r="P33" i="7"/>
  <c r="O33" i="7"/>
  <c r="L34" i="7"/>
  <c r="M34" i="7" s="1"/>
  <c r="N34" i="7" s="1"/>
  <c r="E34" i="7"/>
  <c r="F34" i="7" s="1"/>
  <c r="G34" i="7" s="1"/>
  <c r="I33" i="7"/>
  <c r="H33" i="7"/>
  <c r="C27" i="5"/>
  <c r="G26" i="5"/>
  <c r="F26" i="5"/>
  <c r="D26" i="5"/>
  <c r="I25" i="5"/>
  <c r="H25" i="5"/>
  <c r="J25" i="5" s="1"/>
  <c r="K24" i="5"/>
  <c r="L24" i="5"/>
  <c r="M24" i="5" s="1"/>
  <c r="H43" i="11" l="1"/>
  <c r="D43" i="15"/>
  <c r="F43" i="15" s="1"/>
  <c r="E43" i="15"/>
  <c r="C44" i="15"/>
  <c r="G43" i="15"/>
  <c r="R56" i="12"/>
  <c r="S56" i="12"/>
  <c r="U56" i="12" s="1"/>
  <c r="P57" i="12" s="1"/>
  <c r="I43" i="11"/>
  <c r="J43" i="11" s="1"/>
  <c r="E41" i="11"/>
  <c r="G41" i="11" s="1"/>
  <c r="I35" i="8"/>
  <c r="H35" i="8"/>
  <c r="E36" i="8"/>
  <c r="F36" i="8" s="1"/>
  <c r="G36" i="8" s="1"/>
  <c r="L35" i="8"/>
  <c r="M35" i="8" s="1"/>
  <c r="N35" i="8" s="1"/>
  <c r="P34" i="8"/>
  <c r="O34" i="8"/>
  <c r="E35" i="7"/>
  <c r="F35" i="7" s="1"/>
  <c r="G35" i="7" s="1"/>
  <c r="I34" i="7"/>
  <c r="H34" i="7"/>
  <c r="P34" i="7"/>
  <c r="O34" i="7"/>
  <c r="L35" i="7"/>
  <c r="M35" i="7" s="1"/>
  <c r="N35" i="7" s="1"/>
  <c r="K25" i="5"/>
  <c r="L25" i="5"/>
  <c r="M25" i="5" s="1"/>
  <c r="H26" i="5"/>
  <c r="I26" i="5"/>
  <c r="E26" i="5"/>
  <c r="L26" i="5"/>
  <c r="D27" i="5"/>
  <c r="C28" i="5"/>
  <c r="F27" i="5"/>
  <c r="G27" i="5"/>
  <c r="H44" i="11" l="1"/>
  <c r="D44" i="15"/>
  <c r="F44" i="15" s="1"/>
  <c r="C45" i="15"/>
  <c r="G44" i="15"/>
  <c r="E44" i="15"/>
  <c r="Q57" i="12"/>
  <c r="T57" i="12"/>
  <c r="D42" i="11"/>
  <c r="I44" i="11"/>
  <c r="J44" i="11" s="1"/>
  <c r="L36" i="8"/>
  <c r="M36" i="8" s="1"/>
  <c r="N36" i="8" s="1"/>
  <c r="P35" i="8"/>
  <c r="O35" i="8"/>
  <c r="I36" i="8"/>
  <c r="H36" i="8"/>
  <c r="E37" i="8"/>
  <c r="F37" i="8" s="1"/>
  <c r="G37" i="8" s="1"/>
  <c r="L36" i="7"/>
  <c r="M36" i="7" s="1"/>
  <c r="N36" i="7" s="1"/>
  <c r="P35" i="7"/>
  <c r="O35" i="7"/>
  <c r="I35" i="7"/>
  <c r="H35" i="7"/>
  <c r="E36" i="7"/>
  <c r="F36" i="7" s="1"/>
  <c r="G36" i="7" s="1"/>
  <c r="I27" i="5"/>
  <c r="H27" i="5"/>
  <c r="J27" i="5"/>
  <c r="C29" i="5"/>
  <c r="G28" i="5"/>
  <c r="D28" i="5"/>
  <c r="F28" i="5"/>
  <c r="E27" i="5"/>
  <c r="M26" i="5"/>
  <c r="J26" i="5"/>
  <c r="K26" i="5" s="1"/>
  <c r="C46" i="15" l="1"/>
  <c r="G45" i="15"/>
  <c r="E45" i="15"/>
  <c r="D45" i="15"/>
  <c r="F45" i="15" s="1"/>
  <c r="R57" i="12"/>
  <c r="S57" i="12"/>
  <c r="U57" i="12" s="1"/>
  <c r="P58" i="12" s="1"/>
  <c r="E42" i="11"/>
  <c r="G42" i="11" s="1"/>
  <c r="H45" i="11"/>
  <c r="H37" i="8"/>
  <c r="I37" i="8"/>
  <c r="E38" i="8"/>
  <c r="F38" i="8" s="1"/>
  <c r="G38" i="8" s="1"/>
  <c r="P36" i="8"/>
  <c r="O36" i="8"/>
  <c r="L37" i="8"/>
  <c r="M37" i="8" s="1"/>
  <c r="N37" i="8" s="1"/>
  <c r="I36" i="7"/>
  <c r="H36" i="7"/>
  <c r="E37" i="7"/>
  <c r="F37" i="7" s="1"/>
  <c r="G37" i="7" s="1"/>
  <c r="O36" i="7"/>
  <c r="L37" i="7"/>
  <c r="M37" i="7" s="1"/>
  <c r="N37" i="7" s="1"/>
  <c r="P36" i="7"/>
  <c r="H28" i="5"/>
  <c r="I28" i="5"/>
  <c r="J28" i="5"/>
  <c r="E28" i="5"/>
  <c r="L28" i="5"/>
  <c r="G29" i="5"/>
  <c r="F29" i="5"/>
  <c r="D29" i="5"/>
  <c r="C30" i="5"/>
  <c r="K27" i="5"/>
  <c r="L27" i="5"/>
  <c r="M27" i="5" s="1"/>
  <c r="D43" i="11" l="1"/>
  <c r="G46" i="15"/>
  <c r="E46" i="15"/>
  <c r="D46" i="15"/>
  <c r="F46" i="15" s="1"/>
  <c r="Q58" i="12"/>
  <c r="T58" i="12"/>
  <c r="E43" i="11"/>
  <c r="G43" i="11" s="1"/>
  <c r="I45" i="11"/>
  <c r="J45" i="11" s="1"/>
  <c r="P37" i="8"/>
  <c r="O37" i="8"/>
  <c r="L38" i="8"/>
  <c r="M38" i="8" s="1"/>
  <c r="N38" i="8" s="1"/>
  <c r="E39" i="8"/>
  <c r="F39" i="8" s="1"/>
  <c r="G39" i="8" s="1"/>
  <c r="I38" i="8"/>
  <c r="H38" i="8"/>
  <c r="P37" i="7"/>
  <c r="O37" i="7"/>
  <c r="L38" i="7"/>
  <c r="M38" i="7" s="1"/>
  <c r="N38" i="7" s="1"/>
  <c r="E38" i="7"/>
  <c r="F38" i="7" s="1"/>
  <c r="G38" i="7" s="1"/>
  <c r="I37" i="7"/>
  <c r="H37" i="7"/>
  <c r="D30" i="5"/>
  <c r="E30" i="5"/>
  <c r="F30" i="5"/>
  <c r="C31" i="5"/>
  <c r="G30" i="5"/>
  <c r="I29" i="5"/>
  <c r="H29" i="5"/>
  <c r="E29" i="5"/>
  <c r="M28" i="5"/>
  <c r="K28" i="5"/>
  <c r="R58" i="12" l="1"/>
  <c r="S58" i="12"/>
  <c r="U58" i="12" s="1"/>
  <c r="P59" i="12" s="1"/>
  <c r="H46" i="11"/>
  <c r="D44" i="11"/>
  <c r="E40" i="8"/>
  <c r="F40" i="8" s="1"/>
  <c r="G40" i="8" s="1"/>
  <c r="I39" i="8"/>
  <c r="H39" i="8"/>
  <c r="P38" i="8"/>
  <c r="O38" i="8"/>
  <c r="L39" i="8"/>
  <c r="M39" i="8" s="1"/>
  <c r="N39" i="8" s="1"/>
  <c r="E39" i="7"/>
  <c r="F39" i="7" s="1"/>
  <c r="G39" i="7" s="1"/>
  <c r="I38" i="7"/>
  <c r="H38" i="7"/>
  <c r="P38" i="7"/>
  <c r="O38" i="7"/>
  <c r="L39" i="7"/>
  <c r="M39" i="7" s="1"/>
  <c r="N39" i="7" s="1"/>
  <c r="J29" i="5"/>
  <c r="K29" i="5" s="1"/>
  <c r="G31" i="5"/>
  <c r="F31" i="5"/>
  <c r="D31" i="5"/>
  <c r="C32" i="5"/>
  <c r="I30" i="5"/>
  <c r="H30" i="5"/>
  <c r="L29" i="5"/>
  <c r="M29" i="5" s="1"/>
  <c r="T59" i="12" l="1"/>
  <c r="Q59" i="12"/>
  <c r="I46" i="11"/>
  <c r="J46" i="11" s="1"/>
  <c r="E44" i="11"/>
  <c r="G44" i="11" s="1"/>
  <c r="P39" i="8"/>
  <c r="O39" i="8"/>
  <c r="L40" i="8"/>
  <c r="M40" i="8" s="1"/>
  <c r="N40" i="8" s="1"/>
  <c r="H40" i="8"/>
  <c r="E41" i="8"/>
  <c r="F41" i="8" s="1"/>
  <c r="G41" i="8" s="1"/>
  <c r="I40" i="8"/>
  <c r="L40" i="7"/>
  <c r="M40" i="7" s="1"/>
  <c r="N40" i="7" s="1"/>
  <c r="O39" i="7"/>
  <c r="P39" i="7"/>
  <c r="I39" i="7"/>
  <c r="H39" i="7"/>
  <c r="E40" i="7"/>
  <c r="F40" i="7" s="1"/>
  <c r="G40" i="7" s="1"/>
  <c r="I31" i="5"/>
  <c r="H31" i="5"/>
  <c r="E31" i="5"/>
  <c r="F32" i="5"/>
  <c r="D32" i="5"/>
  <c r="C33" i="5"/>
  <c r="G32" i="5"/>
  <c r="J31" i="5"/>
  <c r="L31" i="5"/>
  <c r="L30" i="5"/>
  <c r="M30" i="5" s="1"/>
  <c r="J30" i="5"/>
  <c r="K30" i="5" s="1"/>
  <c r="H47" i="11" l="1"/>
  <c r="R59" i="12"/>
  <c r="S59" i="12"/>
  <c r="U59" i="12" s="1"/>
  <c r="P60" i="12" s="1"/>
  <c r="I47" i="11"/>
  <c r="J47" i="11" s="1"/>
  <c r="D45" i="11"/>
  <c r="I41" i="8"/>
  <c r="H41" i="8"/>
  <c r="E42" i="8"/>
  <c r="F42" i="8" s="1"/>
  <c r="G42" i="8" s="1"/>
  <c r="O40" i="8"/>
  <c r="P40" i="8"/>
  <c r="L41" i="8"/>
  <c r="M41" i="8" s="1"/>
  <c r="N41" i="8" s="1"/>
  <c r="I40" i="7"/>
  <c r="H40" i="7"/>
  <c r="E41" i="7"/>
  <c r="F41" i="7" s="1"/>
  <c r="G41" i="7" s="1"/>
  <c r="O40" i="7"/>
  <c r="L41" i="7"/>
  <c r="M41" i="7" s="1"/>
  <c r="N41" i="7" s="1"/>
  <c r="P40" i="7"/>
  <c r="G33" i="5"/>
  <c r="F33" i="5"/>
  <c r="C34" i="5"/>
  <c r="D33" i="5"/>
  <c r="E33" i="5" s="1"/>
  <c r="K31" i="5"/>
  <c r="I32" i="5"/>
  <c r="H32" i="5"/>
  <c r="E32" i="5"/>
  <c r="M31" i="5"/>
  <c r="H48" i="11" l="1"/>
  <c r="T60" i="12"/>
  <c r="Q60" i="12"/>
  <c r="I48" i="11"/>
  <c r="J48" i="11" s="1"/>
  <c r="E45" i="11"/>
  <c r="G45" i="11" s="1"/>
  <c r="L42" i="8"/>
  <c r="M42" i="8" s="1"/>
  <c r="N42" i="8" s="1"/>
  <c r="P41" i="8"/>
  <c r="O41" i="8"/>
  <c r="I42" i="8"/>
  <c r="H42" i="8"/>
  <c r="E43" i="8"/>
  <c r="F43" i="8" s="1"/>
  <c r="G43" i="8" s="1"/>
  <c r="P41" i="7"/>
  <c r="O41" i="7"/>
  <c r="L42" i="7"/>
  <c r="M42" i="7" s="1"/>
  <c r="N42" i="7" s="1"/>
  <c r="E42" i="7"/>
  <c r="F42" i="7" s="1"/>
  <c r="G42" i="7" s="1"/>
  <c r="I41" i="7"/>
  <c r="H41" i="7"/>
  <c r="L32" i="5"/>
  <c r="M32" i="5" s="1"/>
  <c r="I33" i="5"/>
  <c r="H33" i="5"/>
  <c r="F34" i="5"/>
  <c r="C35" i="5"/>
  <c r="G34" i="5"/>
  <c r="D34" i="5"/>
  <c r="J33" i="5"/>
  <c r="L33" i="5"/>
  <c r="J32" i="5"/>
  <c r="K32" i="5" s="1"/>
  <c r="S60" i="12" l="1"/>
  <c r="U60" i="12" s="1"/>
  <c r="P61" i="12" s="1"/>
  <c r="R60" i="12"/>
  <c r="D46" i="11"/>
  <c r="H49" i="11"/>
  <c r="I43" i="8"/>
  <c r="H43" i="8"/>
  <c r="E44" i="8"/>
  <c r="F44" i="8" s="1"/>
  <c r="G44" i="8" s="1"/>
  <c r="L43" i="8"/>
  <c r="M43" i="8" s="1"/>
  <c r="N43" i="8" s="1"/>
  <c r="P42" i="8"/>
  <c r="O42" i="8"/>
  <c r="E43" i="7"/>
  <c r="F43" i="7" s="1"/>
  <c r="G43" i="7" s="1"/>
  <c r="I42" i="7"/>
  <c r="H42" i="7"/>
  <c r="P42" i="7"/>
  <c r="O42" i="7"/>
  <c r="L43" i="7"/>
  <c r="M43" i="7" s="1"/>
  <c r="N43" i="7" s="1"/>
  <c r="D35" i="5"/>
  <c r="G35" i="5"/>
  <c r="C36" i="5"/>
  <c r="F35" i="5"/>
  <c r="H34" i="5"/>
  <c r="I34" i="5"/>
  <c r="K33" i="5"/>
  <c r="E34" i="5"/>
  <c r="L34" i="5"/>
  <c r="J34" i="5"/>
  <c r="M33" i="5"/>
  <c r="T61" i="12" l="1"/>
  <c r="Q61" i="12"/>
  <c r="E46" i="11"/>
  <c r="G46" i="11" s="1"/>
  <c r="I49" i="11"/>
  <c r="J49" i="11" s="1"/>
  <c r="I44" i="8"/>
  <c r="H44" i="8"/>
  <c r="E45" i="8"/>
  <c r="F45" i="8" s="1"/>
  <c r="G45" i="8" s="1"/>
  <c r="L44" i="8"/>
  <c r="M44" i="8" s="1"/>
  <c r="N44" i="8" s="1"/>
  <c r="P43" i="8"/>
  <c r="O43" i="8"/>
  <c r="L44" i="7"/>
  <c r="M44" i="7" s="1"/>
  <c r="N44" i="7" s="1"/>
  <c r="O43" i="7"/>
  <c r="P43" i="7"/>
  <c r="I43" i="7"/>
  <c r="H43" i="7"/>
  <c r="E44" i="7"/>
  <c r="F44" i="7" s="1"/>
  <c r="G44" i="7" s="1"/>
  <c r="C37" i="5"/>
  <c r="G36" i="5"/>
  <c r="F36" i="5"/>
  <c r="E36" i="5"/>
  <c r="D36" i="5"/>
  <c r="M34" i="5"/>
  <c r="K34" i="5"/>
  <c r="I35" i="5"/>
  <c r="H35" i="5"/>
  <c r="E35" i="5"/>
  <c r="R61" i="12" l="1"/>
  <c r="S61" i="12"/>
  <c r="U61" i="12" s="1"/>
  <c r="P62" i="12" s="1"/>
  <c r="H50" i="11"/>
  <c r="D47" i="11"/>
  <c r="P44" i="8"/>
  <c r="O44" i="8"/>
  <c r="L45" i="8"/>
  <c r="M45" i="8" s="1"/>
  <c r="N45" i="8" s="1"/>
  <c r="H45" i="8"/>
  <c r="I45" i="8"/>
  <c r="E46" i="8"/>
  <c r="F46" i="8" s="1"/>
  <c r="G46" i="8" s="1"/>
  <c r="I44" i="7"/>
  <c r="H44" i="7"/>
  <c r="E45" i="7"/>
  <c r="F45" i="7" s="1"/>
  <c r="G45" i="7" s="1"/>
  <c r="O44" i="7"/>
  <c r="L45" i="7"/>
  <c r="M45" i="7" s="1"/>
  <c r="N45" i="7" s="1"/>
  <c r="P44" i="7"/>
  <c r="J35" i="5"/>
  <c r="K35" i="5" s="1"/>
  <c r="L35" i="5"/>
  <c r="M35" i="5" s="1"/>
  <c r="I36" i="5"/>
  <c r="H36" i="5"/>
  <c r="J36" i="5"/>
  <c r="L36" i="5"/>
  <c r="C38" i="5"/>
  <c r="G37" i="5"/>
  <c r="D37" i="5"/>
  <c r="F37" i="5"/>
  <c r="Q62" i="12" l="1"/>
  <c r="T62" i="12"/>
  <c r="E47" i="11"/>
  <c r="G47" i="11" s="1"/>
  <c r="I50" i="11"/>
  <c r="J50" i="11" s="1"/>
  <c r="P45" i="8"/>
  <c r="O45" i="8"/>
  <c r="L46" i="8"/>
  <c r="M46" i="8" s="1"/>
  <c r="N46" i="8" s="1"/>
  <c r="E47" i="8"/>
  <c r="F47" i="8" s="1"/>
  <c r="G47" i="8" s="1"/>
  <c r="I46" i="8"/>
  <c r="H46" i="8"/>
  <c r="P45" i="7"/>
  <c r="O45" i="7"/>
  <c r="L46" i="7"/>
  <c r="M46" i="7" s="1"/>
  <c r="N46" i="7" s="1"/>
  <c r="E46" i="7"/>
  <c r="F46" i="7" s="1"/>
  <c r="G46" i="7" s="1"/>
  <c r="I45" i="7"/>
  <c r="H45" i="7"/>
  <c r="D38" i="5"/>
  <c r="C39" i="5"/>
  <c r="E38" i="5"/>
  <c r="G38" i="5"/>
  <c r="F38" i="5"/>
  <c r="M36" i="5"/>
  <c r="I37" i="5"/>
  <c r="H37" i="5"/>
  <c r="E37" i="5"/>
  <c r="K36" i="5"/>
  <c r="D48" i="11" l="1"/>
  <c r="S62" i="12"/>
  <c r="U62" i="12" s="1"/>
  <c r="P63" i="12" s="1"/>
  <c r="R62" i="12"/>
  <c r="E48" i="11"/>
  <c r="G48" i="11" s="1"/>
  <c r="H51" i="11"/>
  <c r="I51" i="11" s="1"/>
  <c r="J51" i="11" s="1"/>
  <c r="E48" i="8"/>
  <c r="F48" i="8" s="1"/>
  <c r="G48" i="8" s="1"/>
  <c r="I47" i="8"/>
  <c r="H47" i="8"/>
  <c r="P46" i="8"/>
  <c r="O46" i="8"/>
  <c r="L47" i="8"/>
  <c r="M47" i="8" s="1"/>
  <c r="N47" i="8" s="1"/>
  <c r="E47" i="7"/>
  <c r="F47" i="7" s="1"/>
  <c r="G47" i="7" s="1"/>
  <c r="I46" i="7"/>
  <c r="H46" i="7"/>
  <c r="P46" i="7"/>
  <c r="O46" i="7"/>
  <c r="L47" i="7"/>
  <c r="M47" i="7" s="1"/>
  <c r="N47" i="7" s="1"/>
  <c r="G39" i="5"/>
  <c r="D39" i="5"/>
  <c r="E39" i="5" s="1"/>
  <c r="C40" i="5"/>
  <c r="F39" i="5"/>
  <c r="I38" i="5"/>
  <c r="H38" i="5"/>
  <c r="J37" i="5"/>
  <c r="K37" i="5" s="1"/>
  <c r="L37" i="5"/>
  <c r="M37" i="5" s="1"/>
  <c r="D49" i="11" l="1"/>
  <c r="T63" i="12"/>
  <c r="Q63" i="12"/>
  <c r="E49" i="11"/>
  <c r="G49" i="11" s="1"/>
  <c r="P47" i="8"/>
  <c r="O47" i="8"/>
  <c r="L48" i="8"/>
  <c r="M48" i="8" s="1"/>
  <c r="N48" i="8" s="1"/>
  <c r="H48" i="8"/>
  <c r="E49" i="8"/>
  <c r="F49" i="8" s="1"/>
  <c r="G49" i="8" s="1"/>
  <c r="I48" i="8"/>
  <c r="L48" i="7"/>
  <c r="M48" i="7" s="1"/>
  <c r="N48" i="7" s="1"/>
  <c r="O47" i="7"/>
  <c r="P47" i="7"/>
  <c r="I47" i="7"/>
  <c r="H47" i="7"/>
  <c r="E48" i="7"/>
  <c r="F48" i="7" s="1"/>
  <c r="G48" i="7" s="1"/>
  <c r="D40" i="5"/>
  <c r="C41" i="5"/>
  <c r="F40" i="5"/>
  <c r="G40" i="5"/>
  <c r="E40" i="5"/>
  <c r="I39" i="5"/>
  <c r="H39" i="5"/>
  <c r="L39" i="5"/>
  <c r="L38" i="5"/>
  <c r="M38" i="5" s="1"/>
  <c r="J38" i="5"/>
  <c r="K38" i="5" s="1"/>
  <c r="R63" i="12" l="1"/>
  <c r="S63" i="12"/>
  <c r="U63" i="12" s="1"/>
  <c r="P64" i="12" s="1"/>
  <c r="D50" i="11"/>
  <c r="I49" i="8"/>
  <c r="H49" i="8"/>
  <c r="E50" i="8"/>
  <c r="F50" i="8" s="1"/>
  <c r="G50" i="8" s="1"/>
  <c r="P48" i="8"/>
  <c r="O48" i="8"/>
  <c r="L49" i="8"/>
  <c r="M49" i="8" s="1"/>
  <c r="N49" i="8" s="1"/>
  <c r="I48" i="7"/>
  <c r="H48" i="7"/>
  <c r="E49" i="7"/>
  <c r="F49" i="7" s="1"/>
  <c r="G49" i="7" s="1"/>
  <c r="P48" i="7"/>
  <c r="O48" i="7"/>
  <c r="L49" i="7"/>
  <c r="M49" i="7" s="1"/>
  <c r="N49" i="7" s="1"/>
  <c r="M39" i="5"/>
  <c r="J39" i="5"/>
  <c r="K39" i="5" s="1"/>
  <c r="G41" i="5"/>
  <c r="F41" i="5"/>
  <c r="C42" i="5"/>
  <c r="D41" i="5"/>
  <c r="I40" i="5"/>
  <c r="H40" i="5"/>
  <c r="Q64" i="12" l="1"/>
  <c r="T64" i="12"/>
  <c r="E50" i="11"/>
  <c r="G50" i="11" s="1"/>
  <c r="L50" i="8"/>
  <c r="M50" i="8" s="1"/>
  <c r="N50" i="8" s="1"/>
  <c r="P49" i="8"/>
  <c r="O49" i="8"/>
  <c r="I50" i="8"/>
  <c r="H50" i="8"/>
  <c r="E51" i="8"/>
  <c r="F51" i="8" s="1"/>
  <c r="G51" i="8" s="1"/>
  <c r="P49" i="7"/>
  <c r="O49" i="7"/>
  <c r="L50" i="7"/>
  <c r="M50" i="7" s="1"/>
  <c r="N50" i="7" s="1"/>
  <c r="E50" i="7"/>
  <c r="F50" i="7" s="1"/>
  <c r="G50" i="7" s="1"/>
  <c r="I49" i="7"/>
  <c r="H49" i="7"/>
  <c r="C43" i="5"/>
  <c r="G42" i="5"/>
  <c r="F42" i="5"/>
  <c r="D42" i="5"/>
  <c r="J40" i="5"/>
  <c r="K40" i="5" s="1"/>
  <c r="I41" i="5"/>
  <c r="H41" i="5"/>
  <c r="E41" i="5"/>
  <c r="L41" i="5"/>
  <c r="L40" i="5"/>
  <c r="M40" i="5" s="1"/>
  <c r="R64" i="12" l="1"/>
  <c r="S64" i="12"/>
  <c r="U64" i="12" s="1"/>
  <c r="P65" i="12" s="1"/>
  <c r="D51" i="11"/>
  <c r="E51" i="11" s="1"/>
  <c r="G51" i="11" s="1"/>
  <c r="I51" i="8"/>
  <c r="H51" i="8"/>
  <c r="E52" i="8"/>
  <c r="F52" i="8" s="1"/>
  <c r="G52" i="8" s="1"/>
  <c r="L51" i="8"/>
  <c r="M51" i="8" s="1"/>
  <c r="N51" i="8" s="1"/>
  <c r="P50" i="8"/>
  <c r="O50" i="8"/>
  <c r="E51" i="7"/>
  <c r="F51" i="7" s="1"/>
  <c r="G51" i="7" s="1"/>
  <c r="I50" i="7"/>
  <c r="H50" i="7"/>
  <c r="P50" i="7"/>
  <c r="O50" i="7"/>
  <c r="L51" i="7"/>
  <c r="M51" i="7" s="1"/>
  <c r="N51" i="7" s="1"/>
  <c r="M41" i="5"/>
  <c r="H42" i="5"/>
  <c r="I42" i="5"/>
  <c r="E42" i="5"/>
  <c r="L42" i="5"/>
  <c r="C44" i="5"/>
  <c r="G43" i="5"/>
  <c r="F43" i="5"/>
  <c r="D43" i="5"/>
  <c r="J41" i="5"/>
  <c r="K41" i="5" s="1"/>
  <c r="Q65" i="12" l="1"/>
  <c r="T65" i="12"/>
  <c r="I52" i="8"/>
  <c r="H52" i="8"/>
  <c r="L52" i="8"/>
  <c r="M52" i="8" s="1"/>
  <c r="N52" i="8" s="1"/>
  <c r="P51" i="8"/>
  <c r="O51" i="8"/>
  <c r="L52" i="7"/>
  <c r="M52" i="7" s="1"/>
  <c r="N52" i="7" s="1"/>
  <c r="O51" i="7"/>
  <c r="P51" i="7"/>
  <c r="I51" i="7"/>
  <c r="H51" i="7"/>
  <c r="E52" i="7"/>
  <c r="F52" i="7" s="1"/>
  <c r="G52" i="7" s="1"/>
  <c r="M42" i="5"/>
  <c r="H43" i="5"/>
  <c r="I43" i="5"/>
  <c r="D44" i="5"/>
  <c r="C45" i="5"/>
  <c r="G44" i="5"/>
  <c r="F44" i="5"/>
  <c r="E44" i="5"/>
  <c r="E43" i="5"/>
  <c r="J42" i="5"/>
  <c r="K42" i="5" s="1"/>
  <c r="R65" i="12" l="1"/>
  <c r="S65" i="12"/>
  <c r="U65" i="12" s="1"/>
  <c r="P66" i="12" s="1"/>
  <c r="P52" i="8"/>
  <c r="O52" i="8"/>
  <c r="I52" i="7"/>
  <c r="H52" i="7"/>
  <c r="O52" i="7"/>
  <c r="P52" i="7"/>
  <c r="H44" i="5"/>
  <c r="I44" i="5"/>
  <c r="J44" i="5"/>
  <c r="L44" i="5"/>
  <c r="G45" i="5"/>
  <c r="F45" i="5"/>
  <c r="C46" i="5"/>
  <c r="D45" i="5"/>
  <c r="L43" i="5"/>
  <c r="M43" i="5" s="1"/>
  <c r="J43" i="5"/>
  <c r="K43" i="5" s="1"/>
  <c r="Q66" i="12" l="1"/>
  <c r="T66" i="12"/>
  <c r="D46" i="5"/>
  <c r="E46" i="5"/>
  <c r="C47" i="5"/>
  <c r="F46" i="5"/>
  <c r="G46" i="5"/>
  <c r="I45" i="5"/>
  <c r="H45" i="5"/>
  <c r="E45" i="5"/>
  <c r="L45" i="5"/>
  <c r="M44" i="5"/>
  <c r="K44" i="5"/>
  <c r="R66" i="12" l="1"/>
  <c r="S66" i="12"/>
  <c r="U66" i="12" s="1"/>
  <c r="P67" i="12" s="1"/>
  <c r="M45" i="5"/>
  <c r="G47" i="5"/>
  <c r="C48" i="5"/>
  <c r="D47" i="5"/>
  <c r="F47" i="5"/>
  <c r="E47" i="5"/>
  <c r="I46" i="5"/>
  <c r="H46" i="5"/>
  <c r="J45" i="5"/>
  <c r="K45" i="5" s="1"/>
  <c r="Q67" i="12" l="1"/>
  <c r="T67" i="12"/>
  <c r="I47" i="5"/>
  <c r="H47" i="5"/>
  <c r="F48" i="5"/>
  <c r="D48" i="5"/>
  <c r="E48" i="5" s="1"/>
  <c r="C49" i="5"/>
  <c r="G48" i="5"/>
  <c r="J46" i="5"/>
  <c r="K46" i="5" s="1"/>
  <c r="L46" i="5"/>
  <c r="M46" i="5" s="1"/>
  <c r="R67" i="12" l="1"/>
  <c r="S67" i="12"/>
  <c r="U67" i="12" s="1"/>
  <c r="P68" i="12" s="1"/>
  <c r="D49" i="5"/>
  <c r="C50" i="5"/>
  <c r="F49" i="5"/>
  <c r="G49" i="5"/>
  <c r="I48" i="5"/>
  <c r="H48" i="5"/>
  <c r="J48" i="5"/>
  <c r="L47" i="5"/>
  <c r="M47" i="5" s="1"/>
  <c r="J47" i="5"/>
  <c r="K47" i="5" s="1"/>
  <c r="Q68" i="12" l="1"/>
  <c r="T68" i="12"/>
  <c r="F50" i="5"/>
  <c r="C51" i="5"/>
  <c r="G50" i="5"/>
  <c r="D50" i="5"/>
  <c r="K48" i="5"/>
  <c r="I49" i="5"/>
  <c r="H49" i="5"/>
  <c r="E49" i="5"/>
  <c r="L48" i="5"/>
  <c r="M48" i="5" s="1"/>
  <c r="R68" i="12" l="1"/>
  <c r="S68" i="12"/>
  <c r="U68" i="12" s="1"/>
  <c r="P69" i="12" s="1"/>
  <c r="H50" i="5"/>
  <c r="I50" i="5"/>
  <c r="L49" i="5"/>
  <c r="M49" i="5" s="1"/>
  <c r="D51" i="5"/>
  <c r="C52" i="5"/>
  <c r="G51" i="5"/>
  <c r="F51" i="5"/>
  <c r="J49" i="5"/>
  <c r="K49" i="5" s="1"/>
  <c r="E50" i="5"/>
  <c r="L50" i="5"/>
  <c r="J50" i="5"/>
  <c r="Q69" i="12" l="1"/>
  <c r="T69" i="12"/>
  <c r="I51" i="5"/>
  <c r="H51" i="5"/>
  <c r="J51" i="5"/>
  <c r="E51" i="5"/>
  <c r="L51" i="5"/>
  <c r="G52" i="5"/>
  <c r="F52" i="5"/>
  <c r="C53" i="5"/>
  <c r="D52" i="5"/>
  <c r="M50" i="5"/>
  <c r="K50" i="5"/>
  <c r="R69" i="12" l="1"/>
  <c r="S69" i="12"/>
  <c r="U69" i="12" s="1"/>
  <c r="P70" i="12" s="1"/>
  <c r="C54" i="5"/>
  <c r="G53" i="5"/>
  <c r="D53" i="5"/>
  <c r="F53" i="5"/>
  <c r="I52" i="5"/>
  <c r="H52" i="5"/>
  <c r="E52" i="5"/>
  <c r="L52" i="5"/>
  <c r="K51" i="5"/>
  <c r="M51" i="5"/>
  <c r="Q70" i="12" l="1"/>
  <c r="T70" i="12"/>
  <c r="M52" i="5"/>
  <c r="H53" i="5"/>
  <c r="I53" i="5"/>
  <c r="D54" i="5"/>
  <c r="G54" i="5"/>
  <c r="E54" i="5"/>
  <c r="C55" i="5"/>
  <c r="F54" i="5"/>
  <c r="E53" i="5"/>
  <c r="J52" i="5"/>
  <c r="K52" i="5" s="1"/>
  <c r="R70" i="12" l="1"/>
  <c r="S70" i="12"/>
  <c r="U70" i="12" s="1"/>
  <c r="P71" i="12" s="1"/>
  <c r="G55" i="5"/>
  <c r="C56" i="5"/>
  <c r="F55" i="5"/>
  <c r="D55" i="5"/>
  <c r="L54" i="5"/>
  <c r="I54" i="5"/>
  <c r="H54" i="5"/>
  <c r="J54" i="5" s="1"/>
  <c r="L53" i="5"/>
  <c r="M53" i="5" s="1"/>
  <c r="J53" i="5"/>
  <c r="K53" i="5" s="1"/>
  <c r="Q71" i="12" l="1"/>
  <c r="T71" i="12"/>
  <c r="D56" i="5"/>
  <c r="C57" i="5"/>
  <c r="F56" i="5"/>
  <c r="E56" i="5"/>
  <c r="G56" i="5"/>
  <c r="K54" i="5"/>
  <c r="M54" i="5"/>
  <c r="I55" i="5"/>
  <c r="H55" i="5"/>
  <c r="E55" i="5"/>
  <c r="J55" i="5"/>
  <c r="L55" i="5"/>
  <c r="R71" i="12" l="1"/>
  <c r="S71" i="12"/>
  <c r="U71" i="12" s="1"/>
  <c r="P72" i="12" s="1"/>
  <c r="K55" i="5"/>
  <c r="M55" i="5"/>
  <c r="C58" i="5"/>
  <c r="D57" i="5"/>
  <c r="F57" i="5"/>
  <c r="G57" i="5"/>
  <c r="E57" i="5"/>
  <c r="I56" i="5"/>
  <c r="H56" i="5"/>
  <c r="Q72" i="12" l="1"/>
  <c r="T72" i="12"/>
  <c r="I57" i="5"/>
  <c r="H57" i="5"/>
  <c r="L57" i="5"/>
  <c r="J57" i="5"/>
  <c r="C59" i="5"/>
  <c r="G58" i="5"/>
  <c r="F58" i="5"/>
  <c r="D58" i="5"/>
  <c r="E58" i="5" s="1"/>
  <c r="J56" i="5"/>
  <c r="K56" i="5" s="1"/>
  <c r="L56" i="5"/>
  <c r="M56" i="5" s="1"/>
  <c r="R72" i="12" l="1"/>
  <c r="S72" i="12"/>
  <c r="U72" i="12" s="1"/>
  <c r="P73" i="12" s="1"/>
  <c r="H58" i="5"/>
  <c r="I58" i="5"/>
  <c r="J58" i="5"/>
  <c r="C60" i="5"/>
  <c r="G59" i="5"/>
  <c r="F59" i="5"/>
  <c r="D59" i="5"/>
  <c r="K57" i="5"/>
  <c r="M57" i="5"/>
  <c r="Q73" i="12" l="1"/>
  <c r="T73" i="12"/>
  <c r="I59" i="5"/>
  <c r="H59" i="5"/>
  <c r="E59" i="5"/>
  <c r="J59" i="5"/>
  <c r="G60" i="5"/>
  <c r="F60" i="5"/>
  <c r="C61" i="5"/>
  <c r="D60" i="5"/>
  <c r="K58" i="5"/>
  <c r="L58" i="5"/>
  <c r="M58" i="5" s="1"/>
  <c r="R73" i="12" l="1"/>
  <c r="S73" i="12"/>
  <c r="U73" i="12" s="1"/>
  <c r="P74" i="12" s="1"/>
  <c r="G61" i="5"/>
  <c r="F61" i="5"/>
  <c r="C62" i="5"/>
  <c r="D61" i="5"/>
  <c r="H60" i="5"/>
  <c r="I60" i="5"/>
  <c r="E60" i="5"/>
  <c r="K59" i="5"/>
  <c r="L59" i="5"/>
  <c r="M59" i="5" s="1"/>
  <c r="Q74" i="12" l="1"/>
  <c r="T74" i="12"/>
  <c r="L60" i="5"/>
  <c r="M60" i="5" s="1"/>
  <c r="I61" i="5"/>
  <c r="H61" i="5"/>
  <c r="J60" i="5"/>
  <c r="K60" i="5" s="1"/>
  <c r="D62" i="5"/>
  <c r="C63" i="5"/>
  <c r="G62" i="5"/>
  <c r="F62" i="5"/>
  <c r="E62" i="5"/>
  <c r="E61" i="5"/>
  <c r="J61" i="5"/>
  <c r="L61" i="5"/>
  <c r="S74" i="12" l="1"/>
  <c r="U74" i="12" s="1"/>
  <c r="P75" i="12" s="1"/>
  <c r="R74" i="12"/>
  <c r="I62" i="5"/>
  <c r="H62" i="5"/>
  <c r="K61" i="5"/>
  <c r="J62" i="5"/>
  <c r="L62" i="5"/>
  <c r="G63" i="5"/>
  <c r="D63" i="5"/>
  <c r="C64" i="5"/>
  <c r="F63" i="5"/>
  <c r="E63" i="5"/>
  <c r="M61" i="5"/>
  <c r="T75" i="12" l="1"/>
  <c r="Q75" i="12"/>
  <c r="I63" i="5"/>
  <c r="H63" i="5"/>
  <c r="F64" i="5"/>
  <c r="D64" i="5"/>
  <c r="E64" i="5" s="1"/>
  <c r="C65" i="5"/>
  <c r="G64" i="5"/>
  <c r="J63" i="5"/>
  <c r="L63" i="5"/>
  <c r="K62" i="5"/>
  <c r="M62" i="5"/>
  <c r="R75" i="12" l="1"/>
  <c r="S75" i="12"/>
  <c r="U75" i="12" s="1"/>
  <c r="P76" i="12" s="1"/>
  <c r="D65" i="5"/>
  <c r="C66" i="5"/>
  <c r="F65" i="5"/>
  <c r="G65" i="5"/>
  <c r="I64" i="5"/>
  <c r="H64" i="5"/>
  <c r="J64" i="5"/>
  <c r="K63" i="5"/>
  <c r="M63" i="5"/>
  <c r="Q76" i="12" l="1"/>
  <c r="T76" i="12"/>
  <c r="K64" i="5"/>
  <c r="F66" i="5"/>
  <c r="C67" i="5"/>
  <c r="D66" i="5"/>
  <c r="G66" i="5"/>
  <c r="E66" i="5"/>
  <c r="I65" i="5"/>
  <c r="H65" i="5"/>
  <c r="E65" i="5"/>
  <c r="L64" i="5"/>
  <c r="M64" i="5" s="1"/>
  <c r="S76" i="12" l="1"/>
  <c r="U76" i="12" s="1"/>
  <c r="P77" i="12" s="1"/>
  <c r="R76" i="12"/>
  <c r="H66" i="5"/>
  <c r="I66" i="5"/>
  <c r="D67" i="5"/>
  <c r="G67" i="5"/>
  <c r="F67" i="5"/>
  <c r="C68" i="5"/>
  <c r="J65" i="5"/>
  <c r="K65" i="5" s="1"/>
  <c r="L65" i="5"/>
  <c r="M65" i="5" s="1"/>
  <c r="T77" i="12" l="1"/>
  <c r="Q77" i="12"/>
  <c r="C69" i="5"/>
  <c r="G68" i="5"/>
  <c r="F68" i="5"/>
  <c r="D68" i="5"/>
  <c r="I67" i="5"/>
  <c r="H67" i="5"/>
  <c r="J67" i="5"/>
  <c r="L67" i="5"/>
  <c r="E67" i="5"/>
  <c r="L66" i="5"/>
  <c r="M66" i="5" s="1"/>
  <c r="J66" i="5"/>
  <c r="K66" i="5" s="1"/>
  <c r="R77" i="12" l="1"/>
  <c r="S77" i="12"/>
  <c r="U77" i="12" s="1"/>
  <c r="P78" i="12" s="1"/>
  <c r="I68" i="5"/>
  <c r="H68" i="5"/>
  <c r="K67" i="5"/>
  <c r="M67" i="5"/>
  <c r="J68" i="5"/>
  <c r="L68" i="5"/>
  <c r="E68" i="5"/>
  <c r="C70" i="5"/>
  <c r="G69" i="5"/>
  <c r="F69" i="5"/>
  <c r="D69" i="5"/>
  <c r="Q78" i="12" l="1"/>
  <c r="T78" i="12"/>
  <c r="H69" i="5"/>
  <c r="I69" i="5"/>
  <c r="E69" i="5"/>
  <c r="L69" i="5"/>
  <c r="J69" i="5"/>
  <c r="D70" i="5"/>
  <c r="C71" i="5"/>
  <c r="G70" i="5"/>
  <c r="E70" i="5"/>
  <c r="F70" i="5"/>
  <c r="K68" i="5"/>
  <c r="M68" i="5"/>
  <c r="S78" i="12" l="1"/>
  <c r="U78" i="12" s="1"/>
  <c r="P79" i="12" s="1"/>
  <c r="R78" i="12"/>
  <c r="G71" i="5"/>
  <c r="F71" i="5"/>
  <c r="D71" i="5"/>
  <c r="E71" i="5" s="1"/>
  <c r="C72" i="5"/>
  <c r="I70" i="5"/>
  <c r="H70" i="5"/>
  <c r="M69" i="5"/>
  <c r="K69" i="5"/>
  <c r="T79" i="12" l="1"/>
  <c r="Q79" i="12"/>
  <c r="D72" i="5"/>
  <c r="C73" i="5"/>
  <c r="F72" i="5"/>
  <c r="G72" i="5"/>
  <c r="E72" i="5"/>
  <c r="I71" i="5"/>
  <c r="H71" i="5"/>
  <c r="J71" i="5"/>
  <c r="L71" i="5"/>
  <c r="L70" i="5"/>
  <c r="M70" i="5" s="1"/>
  <c r="J70" i="5"/>
  <c r="K70" i="5" s="1"/>
  <c r="R79" i="12" l="1"/>
  <c r="S79" i="12"/>
  <c r="U79" i="12" s="1"/>
  <c r="P80" i="12" s="1"/>
  <c r="M71" i="5"/>
  <c r="K71" i="5"/>
  <c r="G73" i="5"/>
  <c r="F73" i="5"/>
  <c r="E73" i="5"/>
  <c r="D73" i="5"/>
  <c r="C74" i="5"/>
  <c r="H72" i="5"/>
  <c r="I72" i="5"/>
  <c r="Q80" i="12" l="1"/>
  <c r="T80" i="12"/>
  <c r="C75" i="5"/>
  <c r="G74" i="5"/>
  <c r="F74" i="5"/>
  <c r="E74" i="5"/>
  <c r="D74" i="5"/>
  <c r="I73" i="5"/>
  <c r="H73" i="5"/>
  <c r="L72" i="5"/>
  <c r="M72" i="5" s="1"/>
  <c r="J72" i="5"/>
  <c r="K72" i="5" s="1"/>
  <c r="R80" i="12" l="1"/>
  <c r="S80" i="12"/>
  <c r="U80" i="12" s="1"/>
  <c r="P81" i="12" s="1"/>
  <c r="J73" i="5"/>
  <c r="K73" i="5" s="1"/>
  <c r="L73" i="5"/>
  <c r="M73" i="5" s="1"/>
  <c r="H74" i="5"/>
  <c r="I74" i="5"/>
  <c r="J74" i="5"/>
  <c r="L74" i="5"/>
  <c r="G75" i="5"/>
  <c r="F75" i="5"/>
  <c r="D75" i="5"/>
  <c r="C76" i="5"/>
  <c r="Q81" i="12" l="1"/>
  <c r="T81" i="12"/>
  <c r="C77" i="5"/>
  <c r="G76" i="5"/>
  <c r="F76" i="5"/>
  <c r="E76" i="5"/>
  <c r="D76" i="5"/>
  <c r="I75" i="5"/>
  <c r="H75" i="5"/>
  <c r="J75" i="5"/>
  <c r="M74" i="5"/>
  <c r="L75" i="5"/>
  <c r="E75" i="5"/>
  <c r="K74" i="5"/>
  <c r="R81" i="12" l="1"/>
  <c r="S81" i="12"/>
  <c r="U81" i="12" s="1"/>
  <c r="P82" i="12" s="1"/>
  <c r="M75" i="5"/>
  <c r="K75" i="5"/>
  <c r="H76" i="5"/>
  <c r="I76" i="5"/>
  <c r="J76" i="5"/>
  <c r="L76" i="5"/>
  <c r="G77" i="5"/>
  <c r="F77" i="5"/>
  <c r="D77" i="5"/>
  <c r="E77" i="5" s="1"/>
  <c r="C78" i="5"/>
  <c r="Q82" i="12" l="1"/>
  <c r="T82" i="12"/>
  <c r="D78" i="5"/>
  <c r="C79" i="5"/>
  <c r="G78" i="5"/>
  <c r="F78" i="5"/>
  <c r="E78" i="5"/>
  <c r="I77" i="5"/>
  <c r="H77" i="5"/>
  <c r="L77" i="5"/>
  <c r="M76" i="5"/>
  <c r="K76" i="5"/>
  <c r="R82" i="12" l="1"/>
  <c r="S82" i="12"/>
  <c r="U82" i="12" s="1"/>
  <c r="P83" i="12" s="1"/>
  <c r="M77" i="5"/>
  <c r="G79" i="5"/>
  <c r="F79" i="5"/>
  <c r="D79" i="5"/>
  <c r="C80" i="5"/>
  <c r="H78" i="5"/>
  <c r="I78" i="5"/>
  <c r="J77" i="5"/>
  <c r="K77" i="5" s="1"/>
  <c r="Q83" i="12" l="1"/>
  <c r="T83" i="12"/>
  <c r="F80" i="5"/>
  <c r="E80" i="5"/>
  <c r="D80" i="5"/>
  <c r="C81" i="5"/>
  <c r="G80" i="5"/>
  <c r="I79" i="5"/>
  <c r="H79" i="5"/>
  <c r="E79" i="5"/>
  <c r="L79" i="5"/>
  <c r="L78" i="5"/>
  <c r="M78" i="5" s="1"/>
  <c r="J78" i="5"/>
  <c r="K78" i="5" s="1"/>
  <c r="S83" i="12" l="1"/>
  <c r="U83" i="12" s="1"/>
  <c r="P84" i="12" s="1"/>
  <c r="R83" i="12"/>
  <c r="M79" i="5"/>
  <c r="C82" i="5"/>
  <c r="G81" i="5"/>
  <c r="F81" i="5"/>
  <c r="D81" i="5"/>
  <c r="E81" i="5" s="1"/>
  <c r="I80" i="5"/>
  <c r="H80" i="5"/>
  <c r="J80" i="5"/>
  <c r="J79" i="5"/>
  <c r="K79" i="5" s="1"/>
  <c r="T84" i="12" l="1"/>
  <c r="Q84" i="12"/>
  <c r="K80" i="5"/>
  <c r="I81" i="5"/>
  <c r="H81" i="5"/>
  <c r="F82" i="5"/>
  <c r="C83" i="5"/>
  <c r="D82" i="5"/>
  <c r="E82" i="5"/>
  <c r="G82" i="5"/>
  <c r="L80" i="5"/>
  <c r="M80" i="5" s="1"/>
  <c r="R84" i="12" l="1"/>
  <c r="S84" i="12"/>
  <c r="U84" i="12" s="1"/>
  <c r="P85" i="12" s="1"/>
  <c r="D83" i="5"/>
  <c r="C84" i="5"/>
  <c r="G83" i="5"/>
  <c r="F83" i="5"/>
  <c r="H82" i="5"/>
  <c r="I82" i="5"/>
  <c r="J82" i="5"/>
  <c r="J81" i="5"/>
  <c r="K81" i="5" s="1"/>
  <c r="L81" i="5"/>
  <c r="M81" i="5" s="1"/>
  <c r="Q85" i="12" l="1"/>
  <c r="T85" i="12"/>
  <c r="K82" i="5"/>
  <c r="L82" i="5"/>
  <c r="M82" i="5" s="1"/>
  <c r="D84" i="5"/>
  <c r="C85" i="5"/>
  <c r="G84" i="5"/>
  <c r="F84" i="5"/>
  <c r="I83" i="5"/>
  <c r="L83" i="5" s="1"/>
  <c r="H83" i="5"/>
  <c r="E83" i="5"/>
  <c r="S85" i="12" l="1"/>
  <c r="U85" i="12" s="1"/>
  <c r="P86" i="12" s="1"/>
  <c r="R85" i="12"/>
  <c r="C86" i="5"/>
  <c r="G85" i="5"/>
  <c r="D85" i="5"/>
  <c r="F85" i="5"/>
  <c r="M83" i="5"/>
  <c r="I84" i="5"/>
  <c r="H84" i="5"/>
  <c r="E84" i="5"/>
  <c r="J83" i="5"/>
  <c r="K83" i="5" s="1"/>
  <c r="T86" i="12" l="1"/>
  <c r="Q86" i="12"/>
  <c r="J84" i="5"/>
  <c r="K84" i="5" s="1"/>
  <c r="I85" i="5"/>
  <c r="H85" i="5"/>
  <c r="J85" i="5" s="1"/>
  <c r="L84" i="5"/>
  <c r="M84" i="5" s="1"/>
  <c r="L85" i="5"/>
  <c r="D86" i="5"/>
  <c r="G86" i="5"/>
  <c r="F86" i="5"/>
  <c r="E86" i="5"/>
  <c r="C87" i="5"/>
  <c r="E85" i="5"/>
  <c r="R86" i="12" l="1"/>
  <c r="S86" i="12"/>
  <c r="U86" i="12" s="1"/>
  <c r="P87" i="12" s="1"/>
  <c r="G87" i="5"/>
  <c r="C88" i="5"/>
  <c r="F87" i="5"/>
  <c r="D87" i="5"/>
  <c r="K85" i="5"/>
  <c r="H86" i="5"/>
  <c r="J86" i="5" s="1"/>
  <c r="I86" i="5"/>
  <c r="M85" i="5"/>
  <c r="Q87" i="12" l="1"/>
  <c r="T87" i="12"/>
  <c r="I87" i="5"/>
  <c r="H87" i="5"/>
  <c r="K86" i="5"/>
  <c r="L86" i="5"/>
  <c r="M86" i="5" s="1"/>
  <c r="E87" i="5"/>
  <c r="J87" i="5"/>
  <c r="D88" i="5"/>
  <c r="C89" i="5"/>
  <c r="F88" i="5"/>
  <c r="E88" i="5"/>
  <c r="G88" i="5"/>
  <c r="L87" i="5"/>
  <c r="R87" i="12" l="1"/>
  <c r="S87" i="12"/>
  <c r="U87" i="12" s="1"/>
  <c r="P88" i="12" s="1"/>
  <c r="C90" i="5"/>
  <c r="D89" i="5"/>
  <c r="G89" i="5"/>
  <c r="F89" i="5"/>
  <c r="E89" i="5"/>
  <c r="I88" i="5"/>
  <c r="H88" i="5"/>
  <c r="K87" i="5"/>
  <c r="M87" i="5"/>
  <c r="Q88" i="12" l="1"/>
  <c r="T88" i="12"/>
  <c r="J88" i="5"/>
  <c r="K88" i="5" s="1"/>
  <c r="I89" i="5"/>
  <c r="H89" i="5"/>
  <c r="C91" i="5"/>
  <c r="G90" i="5"/>
  <c r="F90" i="5"/>
  <c r="D90" i="5"/>
  <c r="L88" i="5"/>
  <c r="M88" i="5" s="1"/>
  <c r="R88" i="12" l="1"/>
  <c r="S88" i="12"/>
  <c r="U88" i="12" s="1"/>
  <c r="P89" i="12" s="1"/>
  <c r="H90" i="5"/>
  <c r="I90" i="5"/>
  <c r="E90" i="5"/>
  <c r="J90" i="5"/>
  <c r="D91" i="5"/>
  <c r="C92" i="5"/>
  <c r="G91" i="5"/>
  <c r="F91" i="5"/>
  <c r="L89" i="5"/>
  <c r="M89" i="5" s="1"/>
  <c r="J89" i="5"/>
  <c r="K89" i="5" s="1"/>
  <c r="Q89" i="12" l="1"/>
  <c r="T89" i="12"/>
  <c r="C93" i="5"/>
  <c r="G92" i="5"/>
  <c r="F92" i="5"/>
  <c r="D92" i="5"/>
  <c r="L91" i="5"/>
  <c r="I91" i="5"/>
  <c r="H91" i="5"/>
  <c r="E91" i="5"/>
  <c r="K90" i="5"/>
  <c r="L90" i="5"/>
  <c r="M90" i="5" s="1"/>
  <c r="R89" i="12" l="1"/>
  <c r="S89" i="12"/>
  <c r="U89" i="12" s="1"/>
  <c r="P90" i="12" s="1"/>
  <c r="H92" i="5"/>
  <c r="I92" i="5"/>
  <c r="M91" i="5"/>
  <c r="E92" i="5"/>
  <c r="J92" i="5"/>
  <c r="L92" i="5"/>
  <c r="G93" i="5"/>
  <c r="F93" i="5"/>
  <c r="C94" i="5"/>
  <c r="D93" i="5"/>
  <c r="J91" i="5"/>
  <c r="K91" i="5" s="1"/>
  <c r="Q90" i="12" l="1"/>
  <c r="T90" i="12"/>
  <c r="H93" i="5"/>
  <c r="I93" i="5"/>
  <c r="D94" i="5"/>
  <c r="C95" i="5"/>
  <c r="G94" i="5"/>
  <c r="F94" i="5"/>
  <c r="E94" i="5"/>
  <c r="E93" i="5"/>
  <c r="M92" i="5"/>
  <c r="K92" i="5"/>
  <c r="R90" i="12" l="1"/>
  <c r="S90" i="12"/>
  <c r="U90" i="12" s="1"/>
  <c r="P91" i="12" s="1"/>
  <c r="G95" i="5"/>
  <c r="C96" i="5"/>
  <c r="F95" i="5"/>
  <c r="D95" i="5"/>
  <c r="I94" i="5"/>
  <c r="H94" i="5"/>
  <c r="L93" i="5"/>
  <c r="M93" i="5" s="1"/>
  <c r="J93" i="5"/>
  <c r="K93" i="5" s="1"/>
  <c r="T91" i="12" l="1"/>
  <c r="Q91" i="12"/>
  <c r="I95" i="5"/>
  <c r="H95" i="5"/>
  <c r="E95" i="5"/>
  <c r="F96" i="5"/>
  <c r="E96" i="5"/>
  <c r="D96" i="5"/>
  <c r="C97" i="5"/>
  <c r="G96" i="5"/>
  <c r="L95" i="5"/>
  <c r="J94" i="5"/>
  <c r="K94" i="5" s="1"/>
  <c r="L94" i="5"/>
  <c r="M94" i="5" s="1"/>
  <c r="R91" i="12" l="1"/>
  <c r="S91" i="12"/>
  <c r="U91" i="12" s="1"/>
  <c r="P92" i="12" s="1"/>
  <c r="C98" i="5"/>
  <c r="G97" i="5"/>
  <c r="F97" i="5"/>
  <c r="E97" i="5"/>
  <c r="D97" i="5"/>
  <c r="I96" i="5"/>
  <c r="H96" i="5"/>
  <c r="J96" i="5"/>
  <c r="M95" i="5"/>
  <c r="J95" i="5"/>
  <c r="K95" i="5" s="1"/>
  <c r="T92" i="12" l="1"/>
  <c r="Q92" i="12"/>
  <c r="K96" i="5"/>
  <c r="H97" i="5"/>
  <c r="I97" i="5"/>
  <c r="L97" i="5" s="1"/>
  <c r="J97" i="5"/>
  <c r="F98" i="5"/>
  <c r="C99" i="5"/>
  <c r="G98" i="5"/>
  <c r="D98" i="5"/>
  <c r="L96" i="5"/>
  <c r="M96" i="5" s="1"/>
  <c r="S92" i="12" l="1"/>
  <c r="U92" i="12" s="1"/>
  <c r="P93" i="12" s="1"/>
  <c r="R92" i="12"/>
  <c r="M97" i="5"/>
  <c r="H98" i="5"/>
  <c r="I98" i="5"/>
  <c r="E98" i="5"/>
  <c r="D99" i="5"/>
  <c r="C100" i="5"/>
  <c r="G99" i="5"/>
  <c r="F99" i="5"/>
  <c r="J98" i="5"/>
  <c r="K97" i="5"/>
  <c r="Q93" i="12" l="1"/>
  <c r="T93" i="12"/>
  <c r="G100" i="5"/>
  <c r="F100" i="5"/>
  <c r="D100" i="5"/>
  <c r="C101" i="5"/>
  <c r="H99" i="5"/>
  <c r="I99" i="5"/>
  <c r="E99" i="5"/>
  <c r="K98" i="5"/>
  <c r="L98" i="5"/>
  <c r="M98" i="5" s="1"/>
  <c r="R93" i="12" l="1"/>
  <c r="S93" i="12"/>
  <c r="U93" i="12" s="1"/>
  <c r="P94" i="12" s="1"/>
  <c r="I100" i="5"/>
  <c r="H100" i="5"/>
  <c r="J99" i="5"/>
  <c r="K99" i="5" s="1"/>
  <c r="L99" i="5"/>
  <c r="M99" i="5" s="1"/>
  <c r="C102" i="5"/>
  <c r="G101" i="5"/>
  <c r="F101" i="5"/>
  <c r="D101" i="5"/>
  <c r="E100" i="5"/>
  <c r="J100" i="5"/>
  <c r="L100" i="5"/>
  <c r="Q94" i="12" l="1"/>
  <c r="T94" i="12"/>
  <c r="H101" i="5"/>
  <c r="I101" i="5"/>
  <c r="E101" i="5"/>
  <c r="L101" i="5"/>
  <c r="J101" i="5"/>
  <c r="D102" i="5"/>
  <c r="C103" i="5"/>
  <c r="G102" i="5"/>
  <c r="E102" i="5"/>
  <c r="F102" i="5"/>
  <c r="K100" i="5"/>
  <c r="M100" i="5"/>
  <c r="R94" i="12" l="1"/>
  <c r="S94" i="12"/>
  <c r="U94" i="12" s="1"/>
  <c r="P95" i="12" s="1"/>
  <c r="F103" i="5"/>
  <c r="G103" i="5"/>
  <c r="E103" i="5"/>
  <c r="D103" i="5"/>
  <c r="C104" i="5"/>
  <c r="I102" i="5"/>
  <c r="H102" i="5"/>
  <c r="M101" i="5"/>
  <c r="K101" i="5"/>
  <c r="T95" i="12" l="1"/>
  <c r="Q95" i="12"/>
  <c r="D104" i="5"/>
  <c r="C105" i="5"/>
  <c r="F104" i="5"/>
  <c r="E104" i="5"/>
  <c r="G104" i="5"/>
  <c r="I103" i="5"/>
  <c r="H103" i="5"/>
  <c r="L103" i="5"/>
  <c r="J102" i="5"/>
  <c r="K102" i="5" s="1"/>
  <c r="L102" i="5"/>
  <c r="M102" i="5" s="1"/>
  <c r="R95" i="12" l="1"/>
  <c r="S95" i="12"/>
  <c r="U95" i="12" s="1"/>
  <c r="P96" i="12" s="1"/>
  <c r="J103" i="5"/>
  <c r="K103" i="5" s="1"/>
  <c r="M103" i="5"/>
  <c r="C106" i="5"/>
  <c r="G105" i="5"/>
  <c r="F105" i="5"/>
  <c r="D105" i="5"/>
  <c r="E105" i="5" s="1"/>
  <c r="I104" i="5"/>
  <c r="H104" i="5"/>
  <c r="T96" i="12" l="1"/>
  <c r="Q96" i="12"/>
  <c r="I105" i="5"/>
  <c r="H105" i="5"/>
  <c r="J104" i="5"/>
  <c r="K104" i="5" s="1"/>
  <c r="J105" i="5"/>
  <c r="L105" i="5"/>
  <c r="C107" i="5"/>
  <c r="G106" i="5"/>
  <c r="F106" i="5"/>
  <c r="D106" i="5"/>
  <c r="E106" i="5" s="1"/>
  <c r="L104" i="5"/>
  <c r="M104" i="5" s="1"/>
  <c r="S96" i="12" l="1"/>
  <c r="U96" i="12" s="1"/>
  <c r="P97" i="12" s="1"/>
  <c r="R96" i="12"/>
  <c r="H106" i="5"/>
  <c r="I106" i="5"/>
  <c r="L106" i="5"/>
  <c r="J106" i="5"/>
  <c r="D107" i="5"/>
  <c r="E107" i="5" s="1"/>
  <c r="C108" i="5"/>
  <c r="G107" i="5"/>
  <c r="F107" i="5"/>
  <c r="K105" i="5"/>
  <c r="M105" i="5"/>
  <c r="T97" i="12" l="1"/>
  <c r="Q97" i="12"/>
  <c r="G108" i="5"/>
  <c r="F108" i="5"/>
  <c r="D108" i="5"/>
  <c r="E108" i="5" s="1"/>
  <c r="C109" i="5"/>
  <c r="I107" i="5"/>
  <c r="H107" i="5"/>
  <c r="M106" i="5"/>
  <c r="K106" i="5"/>
  <c r="R97" i="12" l="1"/>
  <c r="S97" i="12"/>
  <c r="U97" i="12" s="1"/>
  <c r="P98" i="12" s="1"/>
  <c r="G109" i="5"/>
  <c r="F109" i="5"/>
  <c r="D109" i="5"/>
  <c r="E109" i="5"/>
  <c r="H108" i="5"/>
  <c r="I108" i="5"/>
  <c r="J108" i="5"/>
  <c r="L108" i="5"/>
  <c r="J107" i="5"/>
  <c r="K107" i="5" s="1"/>
  <c r="L107" i="5"/>
  <c r="M107" i="5" s="1"/>
  <c r="Q98" i="12" l="1"/>
  <c r="T98" i="12"/>
  <c r="K108" i="5"/>
  <c r="M108" i="5"/>
  <c r="H109" i="5"/>
  <c r="I109" i="5"/>
  <c r="R98" i="12" l="1"/>
  <c r="S98" i="12"/>
  <c r="U98" i="12" s="1"/>
  <c r="P99" i="12" s="1"/>
  <c r="L109" i="5"/>
  <c r="M109" i="5" s="1"/>
  <c r="J109" i="5"/>
  <c r="K109" i="5" s="1"/>
  <c r="Q99" i="12" l="1"/>
  <c r="T99" i="12"/>
  <c r="R99" i="12" l="1"/>
  <c r="S99" i="12"/>
  <c r="U99" i="12" s="1"/>
  <c r="P100" i="12" s="1"/>
  <c r="T100" i="12" l="1"/>
  <c r="Q100" i="12"/>
  <c r="R100" i="12" l="1"/>
  <c r="S100" i="12"/>
  <c r="U100" i="12" s="1"/>
  <c r="P101" i="12" s="1"/>
  <c r="T101" i="12" l="1"/>
  <c r="Q101" i="12"/>
  <c r="S101" i="12" l="1"/>
  <c r="U101" i="12" s="1"/>
  <c r="P102" i="12" s="1"/>
  <c r="R101" i="12"/>
  <c r="Q102" i="12" l="1"/>
  <c r="T102" i="12"/>
  <c r="R102" i="12" l="1"/>
  <c r="S102" i="12"/>
  <c r="U102" i="12" s="1"/>
  <c r="P103" i="12" s="1"/>
  <c r="Q103" i="12" l="1"/>
  <c r="T103" i="12"/>
  <c r="R103" i="12" l="1"/>
  <c r="S103" i="12"/>
  <c r="U103" i="12" s="1"/>
  <c r="P104" i="12" s="1"/>
  <c r="Q104" i="12" l="1"/>
  <c r="T104" i="12"/>
  <c r="S104" i="12" l="1"/>
  <c r="U104" i="12" s="1"/>
  <c r="P105" i="12" s="1"/>
  <c r="R104" i="12"/>
  <c r="Q105" i="12" l="1"/>
  <c r="T105" i="12"/>
  <c r="R105" i="12" l="1"/>
  <c r="S105" i="12"/>
  <c r="U105" i="12" s="1"/>
  <c r="P106" i="12" s="1"/>
  <c r="Q106" i="12" l="1"/>
  <c r="T106" i="12"/>
  <c r="S106" i="12" l="1"/>
  <c r="U106" i="12" s="1"/>
  <c r="P107" i="12" s="1"/>
  <c r="R106" i="12"/>
  <c r="T107" i="12" l="1"/>
  <c r="Q107" i="12"/>
  <c r="R107" i="12" l="1"/>
  <c r="S107" i="12"/>
  <c r="U107" i="12" s="1"/>
  <c r="P108" i="12" s="1"/>
  <c r="Q108" i="12" l="1"/>
  <c r="T108" i="12"/>
  <c r="S108" i="12" l="1"/>
  <c r="U108" i="12" s="1"/>
  <c r="P109" i="12" s="1"/>
  <c r="R108" i="12"/>
  <c r="Q109" i="12" l="1"/>
  <c r="T109" i="12"/>
  <c r="R109" i="12" l="1"/>
  <c r="S109" i="12"/>
  <c r="U109" i="12" s="1"/>
  <c r="P110" i="12" s="1"/>
  <c r="Q110" i="12" l="1"/>
  <c r="T110" i="12"/>
  <c r="R110" i="12" l="1"/>
  <c r="S110" i="12"/>
  <c r="U110" i="12" s="1"/>
  <c r="P111" i="12" s="1"/>
  <c r="T111" i="12" l="1"/>
  <c r="Q111" i="12"/>
  <c r="R111" i="12" l="1"/>
  <c r="S111" i="12"/>
  <c r="U111" i="12" s="1"/>
  <c r="P112" i="12" s="1"/>
  <c r="T112" i="12" l="1"/>
  <c r="Q112" i="12"/>
  <c r="S112" i="12" l="1"/>
  <c r="U112" i="12" s="1"/>
  <c r="P113" i="12" s="1"/>
  <c r="R112" i="12"/>
  <c r="Q113" i="12" l="1"/>
  <c r="T113" i="12"/>
  <c r="R113" i="12" l="1"/>
  <c r="S113" i="12"/>
  <c r="U113" i="12" s="1"/>
  <c r="P114" i="12" s="1"/>
  <c r="Q114" i="12" l="1"/>
  <c r="T114" i="12"/>
  <c r="R114" i="12" l="1"/>
  <c r="S114" i="12"/>
  <c r="U114" i="12" s="1"/>
  <c r="P115" i="12" s="1"/>
  <c r="Q115" i="12" l="1"/>
  <c r="T115" i="12"/>
  <c r="R115" i="12" l="1"/>
  <c r="S115" i="12"/>
  <c r="U115" i="12" s="1"/>
  <c r="P116" i="12" s="1"/>
  <c r="T116" i="12" l="1"/>
  <c r="Q116" i="12"/>
  <c r="R116" i="12" l="1"/>
  <c r="S116" i="12"/>
  <c r="U116" i="12" s="1"/>
  <c r="P117" i="12" s="1"/>
  <c r="T117" i="12" l="1"/>
  <c r="Q117" i="12"/>
  <c r="S117" i="12" l="1"/>
  <c r="U117" i="12" s="1"/>
  <c r="P118" i="12" s="1"/>
  <c r="R117" i="12"/>
  <c r="Q118" i="12" l="1"/>
  <c r="T118" i="12"/>
  <c r="R118" i="12" l="1"/>
  <c r="S118" i="12"/>
  <c r="U118" i="12" s="1"/>
  <c r="P119" i="12" s="1"/>
  <c r="Q119" i="12" l="1"/>
  <c r="T119" i="12"/>
  <c r="R119" i="12" l="1"/>
  <c r="S119" i="12"/>
  <c r="U119" i="12" s="1"/>
  <c r="P120" i="12" s="1"/>
  <c r="Q120" i="12" l="1"/>
  <c r="T120" i="12"/>
  <c r="S120" i="12" l="1"/>
  <c r="U120" i="12" s="1"/>
  <c r="P121" i="12" s="1"/>
  <c r="R120" i="12"/>
  <c r="Q121" i="12" l="1"/>
  <c r="T121" i="12"/>
  <c r="R121" i="12" l="1"/>
  <c r="S121" i="12"/>
  <c r="U121" i="12" s="1"/>
  <c r="P122" i="12" s="1"/>
  <c r="Q122" i="12" l="1"/>
  <c r="T122" i="12"/>
  <c r="R122" i="12" l="1"/>
  <c r="S122" i="12"/>
  <c r="U122" i="12" s="1"/>
  <c r="P123" i="12" s="1"/>
  <c r="T123" i="12" l="1"/>
  <c r="Q123" i="12"/>
  <c r="R123" i="12" l="1"/>
  <c r="S123" i="12"/>
  <c r="U123" i="12" s="1"/>
  <c r="P124" i="12" s="1"/>
  <c r="Q124" i="12" l="1"/>
  <c r="T124" i="12"/>
  <c r="S124" i="12" l="1"/>
  <c r="U124" i="12" s="1"/>
  <c r="P125" i="12" s="1"/>
  <c r="R124" i="12"/>
  <c r="T125" i="12" l="1"/>
  <c r="Q125" i="12"/>
  <c r="R125" i="12" l="1"/>
  <c r="S125" i="12"/>
  <c r="U125" i="12" s="1"/>
  <c r="P126" i="12" s="1"/>
  <c r="Q126" i="12" l="1"/>
  <c r="T126" i="12"/>
  <c r="S126" i="12" l="1"/>
  <c r="U126" i="12" s="1"/>
  <c r="P127" i="12" s="1"/>
  <c r="R126" i="12"/>
  <c r="T127" i="12" l="1"/>
  <c r="Q127" i="12"/>
  <c r="R127" i="12" l="1"/>
  <c r="S127" i="12"/>
  <c r="U127" i="12" s="1"/>
  <c r="P128" i="12" s="1"/>
  <c r="T128" i="12" l="1"/>
  <c r="Q128" i="12"/>
  <c r="S128" i="12" l="1"/>
  <c r="U128" i="12" s="1"/>
  <c r="P129" i="12" s="1"/>
  <c r="R128" i="12"/>
  <c r="Q129" i="12" l="1"/>
  <c r="T129" i="12"/>
  <c r="R129" i="12" l="1"/>
  <c r="S129" i="12"/>
  <c r="U129" i="12" s="1"/>
  <c r="P130" i="12" s="1"/>
  <c r="Q130" i="12" l="1"/>
  <c r="T130" i="12"/>
  <c r="R130" i="12" l="1"/>
  <c r="S130" i="12"/>
  <c r="U130" i="12" s="1"/>
  <c r="P131" i="12" s="1"/>
  <c r="Q131" i="12" l="1"/>
  <c r="T131" i="12"/>
  <c r="R131" i="12" l="1"/>
  <c r="S131" i="12"/>
  <c r="U131" i="12" s="1"/>
  <c r="P132" i="12" s="1"/>
  <c r="T132" i="12" l="1"/>
  <c r="Q132" i="12"/>
  <c r="R132" i="12" l="1"/>
  <c r="S132" i="12"/>
  <c r="U132" i="12" s="1"/>
  <c r="P133" i="12" s="1"/>
  <c r="T133" i="12" l="1"/>
  <c r="Q133" i="12"/>
  <c r="S133" i="12" l="1"/>
  <c r="U133" i="12" s="1"/>
  <c r="P134" i="12" s="1"/>
  <c r="R133" i="12"/>
  <c r="Q134" i="12" l="1"/>
  <c r="T134" i="12"/>
  <c r="S134" i="12" l="1"/>
  <c r="U134" i="12" s="1"/>
  <c r="P135" i="12" s="1"/>
  <c r="R134" i="12"/>
  <c r="T135" i="12" l="1"/>
  <c r="Q135" i="12"/>
  <c r="R135" i="12" l="1"/>
  <c r="S135" i="12"/>
  <c r="U135" i="12" s="1"/>
  <c r="P136" i="12" s="1"/>
  <c r="Q136" i="12" l="1"/>
  <c r="T136" i="12"/>
  <c r="S136" i="12" l="1"/>
  <c r="U136" i="12" s="1"/>
  <c r="P137" i="12" s="1"/>
  <c r="R136" i="12"/>
  <c r="Q137" i="12" l="1"/>
  <c r="T137" i="12"/>
  <c r="R137" i="12" l="1"/>
  <c r="S137" i="12"/>
  <c r="U137" i="12" s="1"/>
  <c r="P138" i="12" s="1"/>
  <c r="Q138" i="12" l="1"/>
  <c r="T138" i="12"/>
  <c r="R138" i="12" l="1"/>
  <c r="S138" i="12"/>
  <c r="U138" i="12" s="1"/>
  <c r="P139" i="12" s="1"/>
  <c r="Q139" i="12" l="1"/>
  <c r="T139" i="12"/>
  <c r="R139" i="12" l="1"/>
  <c r="S139" i="12"/>
  <c r="U139" i="12" s="1"/>
  <c r="P140" i="12" s="1"/>
  <c r="Q140" i="12" l="1"/>
  <c r="T140" i="12"/>
  <c r="R140" i="12" l="1"/>
  <c r="S140" i="12"/>
  <c r="U140" i="12" s="1"/>
  <c r="P141" i="12" s="1"/>
  <c r="Q141" i="12" l="1"/>
  <c r="T141" i="12"/>
  <c r="R141" i="12" l="1"/>
  <c r="S141" i="12"/>
  <c r="U141" i="12" s="1"/>
  <c r="P142" i="12" s="1"/>
  <c r="T142" i="12" l="1"/>
  <c r="Q142" i="12"/>
  <c r="S142" i="12" l="1"/>
  <c r="U142" i="12" s="1"/>
  <c r="P143" i="12" s="1"/>
  <c r="R142" i="12"/>
  <c r="T143" i="12" l="1"/>
  <c r="Q143" i="12"/>
  <c r="R143" i="12" l="1"/>
  <c r="S143" i="12"/>
  <c r="U143" i="12" s="1"/>
  <c r="P144" i="12" s="1"/>
  <c r="T144" i="12" l="1"/>
  <c r="Q144" i="12"/>
  <c r="S144" i="12" l="1"/>
  <c r="U144" i="12" s="1"/>
  <c r="P145" i="12" s="1"/>
  <c r="R144" i="12"/>
  <c r="T145" i="12" l="1"/>
  <c r="Q145" i="12"/>
  <c r="R145" i="12" l="1"/>
  <c r="S145" i="12"/>
  <c r="U145" i="12" s="1"/>
  <c r="P146" i="12" s="1"/>
  <c r="Q146" i="12" l="1"/>
  <c r="T146" i="12"/>
  <c r="R146" i="12" l="1"/>
  <c r="S146" i="12"/>
  <c r="U146" i="12" s="1"/>
  <c r="P147" i="12" s="1"/>
  <c r="Q147" i="12" l="1"/>
  <c r="T147" i="12"/>
  <c r="R147" i="12" l="1"/>
  <c r="S147" i="12"/>
  <c r="U147" i="12" s="1"/>
  <c r="P148" i="12" s="1"/>
  <c r="Q148" i="12" l="1"/>
  <c r="T148" i="12"/>
  <c r="R148" i="12" l="1"/>
  <c r="S148" i="12"/>
  <c r="U148" i="12" s="1"/>
  <c r="P149" i="12" s="1"/>
  <c r="Q149" i="12" l="1"/>
  <c r="T149" i="12"/>
  <c r="R149" i="12" l="1"/>
  <c r="S149" i="12"/>
  <c r="U149" i="12" s="1"/>
  <c r="P150" i="12" s="1"/>
  <c r="Q150" i="12" l="1"/>
  <c r="T150" i="12"/>
  <c r="S150" i="12" l="1"/>
  <c r="U150" i="12" s="1"/>
  <c r="P151" i="12" s="1"/>
  <c r="R150" i="12"/>
  <c r="Q151" i="12" l="1"/>
  <c r="T151" i="12"/>
  <c r="S151" i="12" l="1"/>
  <c r="U151" i="12" s="1"/>
  <c r="P152" i="12" s="1"/>
  <c r="R151" i="12"/>
  <c r="Q152" i="12" l="1"/>
  <c r="T152" i="12"/>
  <c r="S152" i="12" l="1"/>
  <c r="U152" i="12" s="1"/>
  <c r="P153" i="12" s="1"/>
  <c r="R152" i="12"/>
  <c r="Q153" i="12" l="1"/>
  <c r="T153" i="12"/>
  <c r="R153" i="12" l="1"/>
  <c r="S153" i="12"/>
  <c r="U153" i="12" s="1"/>
  <c r="P154" i="12" s="1"/>
  <c r="Q154" i="12" l="1"/>
  <c r="T154" i="12"/>
  <c r="R154" i="12" l="1"/>
  <c r="S154" i="12"/>
  <c r="U154" i="12" s="1"/>
  <c r="P155" i="12" s="1"/>
  <c r="Q155" i="12" l="1"/>
  <c r="T155" i="12"/>
  <c r="R155" i="12" l="1"/>
  <c r="S155" i="12"/>
  <c r="U155" i="12" s="1"/>
  <c r="P156" i="12" s="1"/>
  <c r="T156" i="12" l="1"/>
  <c r="Q156" i="12"/>
  <c r="R156" i="12" l="1"/>
  <c r="S156" i="12"/>
  <c r="U156" i="12" s="1"/>
  <c r="P157" i="12" s="1"/>
  <c r="T157" i="12" l="1"/>
  <c r="Q157" i="12"/>
  <c r="S157" i="12" l="1"/>
  <c r="U157" i="12" s="1"/>
  <c r="P158" i="12" s="1"/>
  <c r="R157" i="12"/>
  <c r="Q158" i="12" l="1"/>
  <c r="T158" i="12"/>
  <c r="S158" i="12" l="1"/>
  <c r="U158" i="12" s="1"/>
  <c r="P159" i="12" s="1"/>
  <c r="R158" i="12"/>
  <c r="T159" i="12" l="1"/>
  <c r="Q159" i="12"/>
  <c r="R159" i="12" l="1"/>
  <c r="S159" i="12"/>
  <c r="U159" i="12" s="1"/>
  <c r="P160" i="12" s="1"/>
  <c r="Q160" i="12" l="1"/>
  <c r="T160" i="12"/>
  <c r="S160" i="12" l="1"/>
  <c r="U160" i="12" s="1"/>
  <c r="P161" i="12" s="1"/>
  <c r="R160" i="12"/>
  <c r="T161" i="12" l="1"/>
  <c r="Q161" i="12"/>
  <c r="R161" i="12" l="1"/>
  <c r="S161" i="12"/>
  <c r="U161" i="12" s="1"/>
  <c r="P162" i="12" s="1"/>
  <c r="Q162" i="12" l="1"/>
  <c r="T162" i="12"/>
  <c r="R162" i="12" l="1"/>
  <c r="S162" i="12"/>
  <c r="U162" i="12" s="1"/>
  <c r="P163" i="12" s="1"/>
  <c r="Q163" i="12" l="1"/>
  <c r="T163" i="12"/>
  <c r="R163" i="12" l="1"/>
  <c r="S163" i="12"/>
  <c r="U163" i="12" s="1"/>
  <c r="P164" i="12" s="1"/>
  <c r="Q164" i="12" l="1"/>
  <c r="T164" i="12"/>
  <c r="R164" i="12" l="1"/>
  <c r="S164" i="12"/>
  <c r="U164" i="12" s="1"/>
  <c r="P165" i="12" s="1"/>
  <c r="Q165" i="12" l="1"/>
  <c r="T165" i="12"/>
  <c r="R165" i="12" l="1"/>
  <c r="S165" i="12"/>
  <c r="U165" i="12" s="1"/>
  <c r="P166" i="12" s="1"/>
  <c r="Q166" i="12" l="1"/>
  <c r="T166" i="12"/>
  <c r="R166" i="12" l="1"/>
  <c r="S166" i="12"/>
  <c r="U166" i="12" s="1"/>
  <c r="P167" i="12" s="1"/>
  <c r="Q167" i="12" l="1"/>
  <c r="T167" i="12"/>
  <c r="R167" i="12" l="1"/>
  <c r="S167" i="12"/>
  <c r="U167" i="12" s="1"/>
  <c r="P168" i="12" s="1"/>
  <c r="T168" i="12" l="1"/>
  <c r="Q168" i="12"/>
  <c r="S168" i="12" l="1"/>
  <c r="U168" i="12" s="1"/>
  <c r="P169" i="12" s="1"/>
  <c r="R168" i="12"/>
  <c r="Q169" i="12" l="1"/>
  <c r="T169" i="12"/>
  <c r="R169" i="12" l="1"/>
  <c r="S169" i="12"/>
  <c r="U169" i="12" s="1"/>
  <c r="P170" i="12" s="1"/>
  <c r="Q170" i="12" l="1"/>
  <c r="T170" i="12"/>
  <c r="R170" i="12" l="1"/>
  <c r="S170" i="12"/>
  <c r="U170" i="12" s="1"/>
  <c r="P171" i="12" s="1"/>
  <c r="Q171" i="12" l="1"/>
  <c r="T171" i="12"/>
  <c r="R171" i="12" l="1"/>
  <c r="S171" i="12"/>
  <c r="U171" i="12" s="1"/>
  <c r="P172" i="12" s="1"/>
  <c r="Q172" i="12" l="1"/>
  <c r="T172" i="12"/>
  <c r="R172" i="12" l="1"/>
  <c r="S172" i="12"/>
  <c r="U172" i="12" s="1"/>
  <c r="P173" i="12" s="1"/>
  <c r="T173" i="12" l="1"/>
  <c r="Q173" i="12"/>
  <c r="S173" i="12" l="1"/>
  <c r="U173" i="12" s="1"/>
  <c r="P174" i="12" s="1"/>
  <c r="R173" i="12"/>
  <c r="Q174" i="12" l="1"/>
  <c r="T174" i="12"/>
  <c r="S174" i="12" l="1"/>
  <c r="U174" i="12" s="1"/>
  <c r="R17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Klas Fregert</author>
  </authors>
  <commentList>
    <comment ref="C8" authorId="0" shapeId="0" xr:uid="{8BBDD967-604E-4012-AEA5-E51A05E08AC2}">
      <text>
        <r>
          <rPr>
            <sz val="9"/>
            <color indexed="81"/>
            <rFont val="Tahoma"/>
            <family val="2"/>
          </rPr>
          <t>BNP-deflator år 2000, Index 2022=1)/(BNP-deflator år 2015
 Index 2022 =1)
=B8/$B$18</t>
        </r>
      </text>
    </comment>
    <comment ref="F8" authorId="0" shapeId="0" xr:uid="{5E092A77-3E14-4734-B1A9-8931F7D1C3BF}">
      <text>
        <r>
          <rPr>
            <sz val="9"/>
            <color indexed="81"/>
            <rFont val="Tahoma"/>
            <family val="2"/>
          </rPr>
          <t>BNP löpande priser/BNP-deflator, Index 2022 =1
=E8/B8</t>
        </r>
      </text>
    </comment>
    <comment ref="G8" authorId="0" shapeId="0" xr:uid="{D16B00A2-42A8-4C7C-B90C-0C59B5B10D44}">
      <text>
        <r>
          <rPr>
            <sz val="9"/>
            <color indexed="81"/>
            <rFont val="Tahoma"/>
            <family val="2"/>
          </rPr>
          <t>BNP löpande priser/BNP-deflator, Index 2015 =1
=E8/C8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7" authorId="0" shapeId="0" xr:uid="{D0CE711E-1179-4D5F-ADA0-9D6735BFB4C0}">
      <text>
        <r>
          <rPr>
            <sz val="10"/>
            <color rgb="FF000000"/>
            <rFont val="Tahoma"/>
            <family val="2"/>
          </rPr>
          <t>=C16</t>
        </r>
      </text>
    </comment>
    <comment ref="F38" authorId="0" shapeId="0" xr:uid="{7411C719-6736-4FD3-AE20-1DD26C462CEF}">
      <text>
        <r>
          <rPr>
            <sz val="10"/>
            <color rgb="FF000000"/>
            <rFont val="Tahoma"/>
            <family val="2"/>
          </rPr>
          <t xml:space="preserve"> = 0,89*arbetslöshet t-1 + 1,0
=0,89*D38+1</t>
        </r>
      </text>
    </comment>
    <comment ref="G38" authorId="0" shapeId="0" xr:uid="{E275BFA4-EC64-4172-9F59-87110516A637}">
      <text>
        <r>
          <rPr>
            <i/>
            <sz val="10"/>
            <color rgb="FF000000"/>
            <rFont val="Tahoma"/>
            <family val="2"/>
          </rPr>
          <t xml:space="preserve">Konjunkturläget </t>
        </r>
        <r>
          <rPr>
            <sz val="10"/>
            <color rgb="FF000000"/>
            <rFont val="Tahoma"/>
            <family val="2"/>
          </rPr>
          <t>december, Konkjunkturinstitutet (KI)</t>
        </r>
      </text>
    </comment>
    <comment ref="H38" authorId="0" shapeId="0" xr:uid="{3E15352F-9095-4F63-8966-65C5D3D42190}">
      <text>
        <r>
          <rPr>
            <sz val="10"/>
            <color rgb="FF000000"/>
            <rFont val="Tahoma"/>
            <family val="2"/>
          </rPr>
          <t>=E38</t>
        </r>
      </text>
    </comment>
    <comment ref="I38" authorId="0" shapeId="0" xr:uid="{8D14BA38-2539-4AE9-B17B-1CF720FFA7FD}">
      <text>
        <r>
          <rPr>
            <sz val="10"/>
            <color rgb="FF000000"/>
            <rFont val="Tahoma"/>
            <family val="2"/>
          </rPr>
          <t>=F38-C38</t>
        </r>
      </text>
    </comment>
    <comment ref="J38" authorId="0" shapeId="0" xr:uid="{1FD940AF-A946-43A4-9017-839AE41535DF}">
      <text>
        <r>
          <rPr>
            <sz val="10"/>
            <color rgb="FF000000"/>
            <rFont val="Tahoma"/>
            <family val="2"/>
          </rPr>
          <t>=G38-C38</t>
        </r>
      </text>
    </comment>
    <comment ref="K38" authorId="0" shapeId="0" xr:uid="{31F6F447-835F-4F67-BBC2-94E1913D93BF}">
      <text>
        <r>
          <rPr>
            <sz val="10"/>
            <color rgb="FF000000"/>
            <rFont val="Tahoma"/>
            <family val="2"/>
          </rPr>
          <t>=H38-C38</t>
        </r>
      </text>
    </comment>
    <comment ref="I45" authorId="0" shapeId="0" xr:uid="{98208416-C84C-463A-9092-7BF8416FEA87}">
      <text>
        <r>
          <rPr>
            <sz val="10"/>
            <color rgb="FF000000"/>
            <rFont val="Tahoma"/>
            <family val="2"/>
          </rPr>
          <t>=MEDEL(I38:I42)</t>
        </r>
      </text>
    </comment>
    <comment ref="I46" authorId="0" shapeId="0" xr:uid="{76337C28-A01F-4EF1-8DF8-DC6CE0C9E144}">
      <text>
        <r>
          <rPr>
            <sz val="10"/>
            <color rgb="FF000000"/>
            <rFont val="Tahoma"/>
            <family val="2"/>
          </rPr>
          <t>=STDAV.P(I38:I42)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Klas Fregert</author>
  </authors>
  <commentList>
    <comment ref="C12" authorId="0" shapeId="0" xr:uid="{9151B38F-82A2-4C79-834B-B48343E0CBD4}">
      <text>
        <r>
          <rPr>
            <sz val="10"/>
            <color rgb="FF000000"/>
            <rFont val="Tahoma"/>
            <family val="2"/>
          </rPr>
          <t>=E7</t>
        </r>
      </text>
    </comment>
    <comment ref="C13" authorId="1" shapeId="0" xr:uid="{107FCEE5-CF59-46E2-B512-60792836F551}">
      <text>
        <r>
          <rPr>
            <sz val="12"/>
            <color rgb="FF000000"/>
            <rFont val="+mn-lt"/>
            <charset val="1"/>
          </rPr>
          <t>= s</t>
        </r>
        <r>
          <rPr>
            <vertAlign val="subscript"/>
            <sz val="12"/>
            <color rgb="FF000000"/>
            <rFont val="+mn-lt"/>
            <charset val="1"/>
          </rPr>
          <t>t-1</t>
        </r>
        <r>
          <rPr>
            <sz val="12"/>
            <color rgb="FF000000"/>
            <rFont val="+mn-lt"/>
            <charset val="1"/>
          </rPr>
          <t>+</t>
        </r>
        <r>
          <rPr>
            <sz val="12"/>
            <color rgb="FF000000"/>
            <rFont val="Symbol"/>
            <family val="2"/>
            <charset val="2"/>
          </rPr>
          <t>D</t>
        </r>
        <r>
          <rPr>
            <sz val="12"/>
            <color rgb="FF000000"/>
            <rFont val="+mn-lt"/>
            <charset val="1"/>
          </rPr>
          <t>s</t>
        </r>
        <r>
          <rPr>
            <vertAlign val="subscript"/>
            <sz val="12"/>
            <color rgb="FF000000"/>
            <rFont val="+mn-lt"/>
            <charset val="1"/>
          </rPr>
          <t xml:space="preserve">t
</t>
        </r>
        <r>
          <rPr>
            <sz val="10"/>
            <color rgb="FF000000"/>
            <rFont val="Arial"/>
            <family val="2"/>
          </rPr>
          <t>=C12+D13</t>
        </r>
      </text>
    </comment>
    <comment ref="D13" authorId="1" shapeId="0" xr:uid="{B86487C1-6FFE-4565-AB7F-B99A246EC73E}">
      <text>
        <r>
          <rPr>
            <sz val="11"/>
            <color rgb="FF000000"/>
            <rFont val="Tahoma"/>
            <family val="2"/>
          </rPr>
          <t>=(r-g)s</t>
        </r>
        <r>
          <rPr>
            <vertAlign val="subscript"/>
            <sz val="11"/>
            <color rgb="FF000000"/>
            <rFont val="Tahoma"/>
            <family val="2"/>
          </rPr>
          <t>t-1</t>
        </r>
        <r>
          <rPr>
            <sz val="11"/>
            <color rgb="FF000000"/>
            <rFont val="Tahoma"/>
            <family val="2"/>
          </rPr>
          <t>+u</t>
        </r>
        <r>
          <rPr>
            <vertAlign val="subscript"/>
            <sz val="11"/>
            <color rgb="FF000000"/>
            <rFont val="Tahoma"/>
            <family val="2"/>
          </rPr>
          <t xml:space="preserve">t
</t>
        </r>
        <r>
          <rPr>
            <sz val="10"/>
            <color rgb="FF000000"/>
            <rFont val="Arial"/>
            <family val="2"/>
          </rPr>
          <t>=($E$4-$E$5)*C12+$E$6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3" authorId="0" shapeId="0" xr:uid="{63B3CA96-D676-494A-8123-4ACEA09E74EB}">
      <text>
        <r>
          <rPr>
            <sz val="10"/>
            <color rgb="FF000000"/>
            <rFont val="Tahoma"/>
            <family val="2"/>
          </rPr>
          <t>Trend enligt tillväxt 1970-1989:
=@EXPTREND($C$3:$C$22;$B$3:$B$22;B3)
Observera att området för beräkning av trend ligger fast genom absolut referens.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nöjd Microsoft Office-användare</author>
  </authors>
  <commentList>
    <comment ref="D4" authorId="0" shapeId="0" xr:uid="{314B77C2-4548-41EA-9213-5EEB8A5C6E57}">
      <text>
        <r>
          <rPr>
            <sz val="8"/>
            <color indexed="81"/>
            <rFont val="Tahoma"/>
            <family val="2"/>
          </rPr>
          <t>Fyll i cellreferens för basårets värde.</t>
        </r>
      </text>
    </comment>
    <comment ref="C7" authorId="0" shapeId="0" xr:uid="{C36CB1EC-784E-4D02-829F-8EA407E5C368}">
      <text>
        <r>
          <rPr>
            <sz val="8"/>
            <color indexed="81"/>
            <rFont val="Tahoma"/>
            <family val="2"/>
          </rPr>
          <t>Hushållens reala konsumtion i 1991 års priser i miljoner kronor.</t>
        </r>
      </text>
    </comment>
    <comment ref="D8" authorId="0" shapeId="0" xr:uid="{71191121-85F1-40D2-9497-AF0C16219335}">
      <text>
        <r>
          <rPr>
            <sz val="8"/>
            <color indexed="81"/>
            <rFont val="Tahoma"/>
            <family val="2"/>
          </rPr>
          <t>=C8/$D$4</t>
        </r>
      </text>
    </comment>
    <comment ref="E8" authorId="0" shapeId="0" xr:uid="{4FAB03EA-D6A3-4C6C-96BF-A750962B6060}">
      <text>
        <r>
          <rPr>
            <sz val="8"/>
            <color indexed="81"/>
            <rFont val="Tahoma"/>
            <family val="2"/>
          </rPr>
          <t>=100*C8/$D$4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nöjd Microsoft Office-användare</author>
  </authors>
  <commentList>
    <comment ref="C5" authorId="0" shapeId="0" xr:uid="{79632203-322A-4483-9D82-8E770671A876}">
      <text>
        <r>
          <rPr>
            <sz val="8"/>
            <color indexed="81"/>
            <rFont val="Tahoma"/>
            <family val="2"/>
          </rPr>
          <t>Feta siffror är usrprungliga tal.</t>
        </r>
      </text>
    </comment>
    <comment ref="D5" authorId="0" shapeId="0" xr:uid="{CDE9816A-48D3-4D7E-AF9A-86E183E06C47}">
      <text>
        <r>
          <rPr>
            <sz val="8"/>
            <color indexed="81"/>
            <rFont val="Tahoma"/>
            <family val="2"/>
          </rPr>
          <t>=C5/($C$12/$D$12))</t>
        </r>
      </text>
    </comment>
    <comment ref="B12" authorId="0" shapeId="0" xr:uid="{507E0781-9210-48BD-B1C0-E778F54D3873}">
      <text>
        <r>
          <rPr>
            <sz val="8"/>
            <color indexed="81"/>
            <rFont val="Tahoma"/>
            <family val="2"/>
          </rPr>
          <t>Överlappande år</t>
        </r>
      </text>
    </comment>
    <comment ref="C13" authorId="0" shapeId="0" xr:uid="{D8D594CD-5376-47A6-942B-1064C245BBD8}">
      <text>
        <r>
          <rPr>
            <sz val="8"/>
            <color indexed="81"/>
            <rFont val="Tahoma"/>
            <family val="2"/>
          </rPr>
          <t>==D13*($C$12/$D$12)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nöjd Microsoft Office-användare</author>
  </authors>
  <commentList>
    <comment ref="F5" authorId="0" shapeId="0" xr:uid="{CC5126B3-9996-47FB-AC9A-501FB06D3775}">
      <text>
        <r>
          <rPr>
            <sz val="8"/>
            <color indexed="81"/>
            <rFont val="Tahoma"/>
            <family val="2"/>
          </rPr>
          <t xml:space="preserve">Den </t>
        </r>
        <r>
          <rPr>
            <i/>
            <sz val="8"/>
            <color indexed="81"/>
            <rFont val="Tahoma"/>
            <family val="2"/>
          </rPr>
          <t>absoluta</t>
        </r>
        <r>
          <rPr>
            <sz val="8"/>
            <color indexed="81"/>
            <rFont val="Tahoma"/>
            <family val="2"/>
          </rPr>
          <t xml:space="preserve"> skillnaden i logaritmen, lny</t>
        </r>
        <r>
          <rPr>
            <vertAlign val="subscript"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>-lny</t>
        </r>
        <r>
          <rPr>
            <vertAlign val="subscript"/>
            <sz val="8"/>
            <color indexed="81"/>
            <rFont val="Tahoma"/>
            <family val="2"/>
          </rPr>
          <t>t-1</t>
        </r>
        <r>
          <rPr>
            <sz val="8"/>
            <color indexed="81"/>
            <rFont val="Tahoma"/>
            <family val="2"/>
          </rPr>
          <t xml:space="preserve">,anger den </t>
        </r>
        <r>
          <rPr>
            <i/>
            <sz val="8"/>
            <color indexed="81"/>
            <rFont val="Tahoma"/>
            <family val="2"/>
          </rPr>
          <t>relativa</t>
        </r>
        <r>
          <rPr>
            <sz val="8"/>
            <color indexed="81"/>
            <rFont val="Tahoma"/>
            <family val="2"/>
          </rPr>
          <t xml:space="preserve"> tillväxten som har ett värde mellan de två alternativa måtten på relativ tillväxt  (y</t>
        </r>
        <r>
          <rPr>
            <vertAlign val="subscript"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>-y</t>
        </r>
        <r>
          <rPr>
            <vertAlign val="subscript"/>
            <sz val="8"/>
            <color indexed="81"/>
            <rFont val="Tahoma"/>
            <family val="2"/>
          </rPr>
          <t>t-1</t>
        </r>
        <r>
          <rPr>
            <sz val="8"/>
            <color indexed="81"/>
            <rFont val="Tahoma"/>
            <family val="2"/>
          </rPr>
          <t>)/y</t>
        </r>
        <r>
          <rPr>
            <vertAlign val="subscript"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 xml:space="preserve"> and (yt-y</t>
        </r>
        <r>
          <rPr>
            <vertAlign val="subscript"/>
            <sz val="8"/>
            <color indexed="81"/>
            <rFont val="Tahoma"/>
            <family val="2"/>
          </rPr>
          <t>t-1</t>
        </r>
        <r>
          <rPr>
            <sz val="8"/>
            <color indexed="81"/>
            <rFont val="Tahoma"/>
            <family val="2"/>
          </rPr>
          <t>)/y</t>
        </r>
        <r>
          <rPr>
            <vertAlign val="subscript"/>
            <sz val="8"/>
            <color indexed="81"/>
            <rFont val="Tahoma"/>
            <family val="2"/>
          </rPr>
          <t>t-1</t>
        </r>
      </text>
    </comment>
    <comment ref="C6" authorId="0" shapeId="0" xr:uid="{C07765EC-427A-45DC-94AD-785E850F6999}">
      <text>
        <r>
          <rPr>
            <sz val="8"/>
            <color indexed="81"/>
            <rFont val="Tahoma"/>
            <family val="2"/>
          </rPr>
          <t>Real GDP measured in millions of SEK in 1980 prices.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 nöjd Microsoft Office-användare</author>
  </authors>
  <commentList>
    <comment ref="D3" authorId="0" shapeId="0" xr:uid="{0E9996E1-0E38-4068-9DD0-23D26F22135A}">
      <text>
        <r>
          <rPr>
            <sz val="8"/>
            <color indexed="81"/>
            <rFont val="Tahoma"/>
            <family val="2"/>
          </rPr>
          <t>Fill in a growth rate as a relative number.</t>
        </r>
      </text>
    </comment>
    <comment ref="F7" authorId="0" shapeId="0" xr:uid="{666E70E0-1413-4192-8E2F-868303CF2B77}">
      <text>
        <r>
          <rPr>
            <sz val="8"/>
            <color indexed="81"/>
            <rFont val="Tahoma"/>
            <family val="2"/>
          </rPr>
          <t xml:space="preserve">Den </t>
        </r>
        <r>
          <rPr>
            <i/>
            <sz val="8"/>
            <color indexed="81"/>
            <rFont val="Tahoma"/>
            <family val="2"/>
          </rPr>
          <t>absoluta</t>
        </r>
        <r>
          <rPr>
            <sz val="8"/>
            <color indexed="81"/>
            <rFont val="Tahoma"/>
            <family val="2"/>
          </rPr>
          <t xml:space="preserve"> skillnaden i logaritmen, lny</t>
        </r>
        <r>
          <rPr>
            <vertAlign val="subscript"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>-lny</t>
        </r>
        <r>
          <rPr>
            <vertAlign val="subscript"/>
            <sz val="8"/>
            <color indexed="81"/>
            <rFont val="Tahoma"/>
            <family val="2"/>
          </rPr>
          <t>t-1</t>
        </r>
        <r>
          <rPr>
            <sz val="8"/>
            <color indexed="81"/>
            <rFont val="Tahoma"/>
            <family val="2"/>
          </rPr>
          <t xml:space="preserve">,anger den </t>
        </r>
        <r>
          <rPr>
            <i/>
            <sz val="8"/>
            <color indexed="81"/>
            <rFont val="Tahoma"/>
            <family val="2"/>
          </rPr>
          <t>relativa</t>
        </r>
        <r>
          <rPr>
            <sz val="8"/>
            <color indexed="81"/>
            <rFont val="Tahoma"/>
            <family val="2"/>
          </rPr>
          <t xml:space="preserve"> tillväxten som har ett värde mellan de två alternativa måtten på relativ tillväxt  (y</t>
        </r>
        <r>
          <rPr>
            <vertAlign val="subscript"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>-y</t>
        </r>
        <r>
          <rPr>
            <vertAlign val="subscript"/>
            <sz val="8"/>
            <color indexed="81"/>
            <rFont val="Tahoma"/>
            <family val="2"/>
          </rPr>
          <t>t-1</t>
        </r>
        <r>
          <rPr>
            <sz val="8"/>
            <color indexed="81"/>
            <rFont val="Tahoma"/>
            <family val="2"/>
          </rPr>
          <t>)/y</t>
        </r>
        <r>
          <rPr>
            <vertAlign val="subscript"/>
            <sz val="8"/>
            <color indexed="81"/>
            <rFont val="Tahoma"/>
            <family val="2"/>
          </rPr>
          <t>t</t>
        </r>
        <r>
          <rPr>
            <sz val="8"/>
            <color indexed="81"/>
            <rFont val="Tahoma"/>
            <family val="2"/>
          </rPr>
          <t xml:space="preserve"> and (yt-y</t>
        </r>
        <r>
          <rPr>
            <vertAlign val="subscript"/>
            <sz val="8"/>
            <color indexed="81"/>
            <rFont val="Tahoma"/>
            <family val="2"/>
          </rPr>
          <t>t-1</t>
        </r>
        <r>
          <rPr>
            <sz val="8"/>
            <color indexed="81"/>
            <rFont val="Tahoma"/>
            <family val="2"/>
          </rPr>
          <t>)/y</t>
        </r>
        <r>
          <rPr>
            <vertAlign val="subscript"/>
            <sz val="8"/>
            <color indexed="81"/>
            <rFont val="Tahoma"/>
            <family val="2"/>
          </rPr>
          <t>t-1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nekkfr</author>
    <author>En nöjd Microsoft Office-användare</author>
  </authors>
  <commentList>
    <comment ref="C15" authorId="0" shapeId="0" xr:uid="{41CFDCE0-A2C7-427E-BEDF-6D215C90C276}">
      <text>
        <r>
          <rPr>
            <sz val="8"/>
            <color indexed="81"/>
            <rFont val="Tahoma"/>
            <family val="2"/>
          </rPr>
          <t>Real BNP i 2020 års priser</t>
        </r>
      </text>
    </comment>
    <comment ref="E16" authorId="0" shapeId="0" xr:uid="{3ABE347A-A85F-4187-9786-068BEA4D0553}">
      <text>
        <r>
          <rPr>
            <sz val="8"/>
            <color indexed="81"/>
            <rFont val="Tahoma"/>
            <family val="2"/>
          </rPr>
          <t>=@EXPTREND($C$16:$C$51;$B$16:$B$51;B16)</t>
        </r>
      </text>
    </comment>
    <comment ref="F16" authorId="0" shapeId="0" xr:uid="{B553E461-68EB-49FB-8E24-8DC578A73088}">
      <text>
        <r>
          <rPr>
            <sz val="8"/>
            <color indexed="81"/>
            <rFont val="Tahoma"/>
            <family val="2"/>
          </rPr>
          <t>=@TREND($D$16:$D$51;$B$16:$B$51;B16)</t>
        </r>
      </text>
    </comment>
    <comment ref="G16" authorId="1" shapeId="0" xr:uid="{C41DA985-0F88-42C1-98A0-87318E2997DF}">
      <text>
        <r>
          <rPr>
            <sz val="8"/>
            <color indexed="81"/>
            <rFont val="Tahoma"/>
            <family val="2"/>
          </rPr>
          <t>Absolut avviklese från BNP-trend i kronor
=C19-E19</t>
        </r>
      </text>
    </comment>
    <comment ref="H16" authorId="1" shapeId="0" xr:uid="{E83E31B0-987F-4474-90F8-7F67F121493E}">
      <text>
        <r>
          <rPr>
            <sz val="8"/>
            <color indexed="81"/>
            <rFont val="Tahoma"/>
            <family val="2"/>
          </rPr>
          <t>Relativ avvikelse från BNP-trend
=D16-F16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3" authorId="0" shapeId="0" xr:uid="{1EB277B5-7ADE-4C16-A5BA-E1D4E1EABA37}">
      <text>
        <r>
          <rPr>
            <sz val="10"/>
            <color rgb="FF000000"/>
            <rFont val="Tahoma"/>
            <family val="2"/>
          </rPr>
          <t>Genomsnittlig tilvväxt i %
=(slutvärde/startvärde)^(1/periodlängd) -100
=100*(E3/C3)^(1/20)-100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Klas Fregert</author>
  </authors>
  <commentList>
    <comment ref="D9" authorId="0" shapeId="0" xr:uid="{00000000-0006-0000-0000-000001000000}">
      <text>
        <r>
          <rPr>
            <sz val="8"/>
            <color indexed="81"/>
            <rFont val="Tahoma"/>
            <family val="2"/>
          </rPr>
          <t>Från Cobb-Douglas produktionsfunktion:
Y=AK</t>
        </r>
        <r>
          <rPr>
            <vertAlign val="superscript"/>
            <sz val="8"/>
            <color indexed="81"/>
            <rFont val="Symbol"/>
            <family val="1"/>
            <charset val="2"/>
          </rPr>
          <t>a</t>
        </r>
        <r>
          <rPr>
            <sz val="8"/>
            <color indexed="81"/>
            <rFont val="Tahoma"/>
            <family val="2"/>
          </rPr>
          <t>L</t>
        </r>
        <r>
          <rPr>
            <vertAlign val="superscript"/>
            <sz val="8"/>
            <color indexed="81"/>
            <rFont val="Tahoma"/>
            <family val="2"/>
          </rPr>
          <t>(1-</t>
        </r>
        <r>
          <rPr>
            <vertAlign val="superscript"/>
            <sz val="8"/>
            <color indexed="81"/>
            <rFont val="Symbol"/>
            <family val="1"/>
            <charset val="2"/>
          </rPr>
          <t>a</t>
        </r>
        <r>
          <rPr>
            <vertAlign val="superscript"/>
            <sz val="8"/>
            <color indexed="81"/>
            <rFont val="Tahoma"/>
            <family val="2"/>
          </rPr>
          <t>)</t>
        </r>
        <r>
          <rPr>
            <sz val="8"/>
            <color indexed="81"/>
            <rFont val="Tahoma"/>
            <family val="2"/>
          </rPr>
          <t>. I per capita- form: Y/L=y=AK</t>
        </r>
        <r>
          <rPr>
            <vertAlign val="superscript"/>
            <sz val="8"/>
            <color indexed="81"/>
            <rFont val="Symbol"/>
            <family val="1"/>
            <charset val="2"/>
          </rPr>
          <t>a</t>
        </r>
        <r>
          <rPr>
            <sz val="8"/>
            <color indexed="81"/>
            <rFont val="Tahoma"/>
            <family val="2"/>
          </rPr>
          <t>L</t>
        </r>
        <r>
          <rPr>
            <vertAlign val="superscript"/>
            <sz val="8"/>
            <color indexed="81"/>
            <rFont val="Tahoma"/>
            <family val="2"/>
          </rPr>
          <t>(1-</t>
        </r>
        <r>
          <rPr>
            <vertAlign val="superscript"/>
            <sz val="8"/>
            <color indexed="81"/>
            <rFont val="Symbol"/>
            <family val="1"/>
            <charset val="2"/>
          </rPr>
          <t>a</t>
        </r>
        <r>
          <rPr>
            <vertAlign val="superscript"/>
            <sz val="8"/>
            <color indexed="81"/>
            <rFont val="Tahoma"/>
            <family val="2"/>
          </rPr>
          <t>)</t>
        </r>
        <r>
          <rPr>
            <sz val="8"/>
            <color indexed="81"/>
            <rFont val="Tahoma"/>
            <family val="2"/>
          </rPr>
          <t>/L =Ak</t>
        </r>
        <r>
          <rPr>
            <vertAlign val="superscript"/>
            <sz val="8"/>
            <color indexed="81"/>
            <rFont val="Symbol"/>
            <family val="1"/>
            <charset val="2"/>
          </rPr>
          <t>a</t>
        </r>
        <r>
          <rPr>
            <sz val="8"/>
            <color indexed="81"/>
            <rFont val="Tahoma"/>
            <family val="2"/>
          </rPr>
          <t xml:space="preserve">.
</t>
        </r>
      </text>
    </comment>
    <comment ref="C19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Dessa koefficienter gäller för period  -6 till 0. De definierar ett ursprungligt steady state. </t>
        </r>
      </text>
    </comment>
    <comment ref="D19" authorId="0" shapeId="0" xr:uid="{00000000-0006-0000-0000-000003000000}">
      <text>
        <r>
          <rPr>
            <sz val="8"/>
            <color indexed="81"/>
            <rFont val="Tahoma"/>
            <family val="2"/>
          </rPr>
          <t>Dessa koefficienter gäller från period 1.</t>
        </r>
      </text>
    </comment>
    <comment ref="D25" authorId="0" shapeId="0" xr:uid="{00000000-0006-0000-0000-000004000000}">
      <text>
        <r>
          <rPr>
            <sz val="8"/>
            <color indexed="81"/>
            <rFont val="Tahoma"/>
            <family val="2"/>
          </rPr>
          <t xml:space="preserve">För experiment då </t>
        </r>
        <r>
          <rPr>
            <i/>
            <sz val="8"/>
            <color indexed="81"/>
            <rFont val="Tahoma"/>
            <family val="2"/>
          </rPr>
          <t>k</t>
        </r>
        <r>
          <rPr>
            <sz val="8"/>
            <color indexed="81"/>
            <rFont val="Tahoma"/>
            <family val="2"/>
          </rPr>
          <t xml:space="preserve"> förändras i period 1 kan denna cell ändras.
För experiment med </t>
        </r>
        <r>
          <rPr>
            <i/>
            <sz val="8"/>
            <color indexed="81"/>
            <rFont val="Tahoma"/>
            <family val="2"/>
          </rPr>
          <t>n,</t>
        </r>
        <r>
          <rPr>
            <sz val="8"/>
            <color indexed="81"/>
            <rFont val="Tahoma"/>
            <family val="2"/>
          </rPr>
          <t xml:space="preserve"> </t>
        </r>
        <r>
          <rPr>
            <i/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 xml:space="preserve">, eller </t>
        </r>
        <r>
          <rPr>
            <i/>
            <sz val="8"/>
            <color indexed="81"/>
            <rFont val="Tahoma"/>
            <family val="2"/>
          </rPr>
          <t>A</t>
        </r>
        <r>
          <rPr>
            <sz val="8"/>
            <color indexed="81"/>
            <rFont val="Tahoma"/>
            <family val="2"/>
          </rPr>
          <t xml:space="preserve">, låt </t>
        </r>
        <r>
          <rPr>
            <i/>
            <sz val="8"/>
            <color indexed="81"/>
            <rFont val="Tahoma"/>
            <family val="2"/>
          </rPr>
          <t>k</t>
        </r>
        <r>
          <rPr>
            <vertAlign val="subscript"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 xml:space="preserve"> var lika med </t>
        </r>
        <r>
          <rPr>
            <i/>
            <sz val="8"/>
            <color indexed="81"/>
            <rFont val="Tahoma"/>
            <family val="2"/>
          </rPr>
          <t>k</t>
        </r>
        <r>
          <rPr>
            <sz val="8"/>
            <color indexed="81"/>
            <rFont val="Tahoma"/>
            <family val="2"/>
          </rPr>
          <t xml:space="preserve">* i det urspungliga steady state då </t>
        </r>
        <r>
          <rPr>
            <i/>
            <sz val="8"/>
            <color indexed="81"/>
            <rFont val="Tahoma"/>
            <family val="2"/>
          </rPr>
          <t>k</t>
        </r>
        <r>
          <rPr>
            <sz val="8"/>
            <color indexed="81"/>
            <rFont val="Tahoma"/>
            <family val="2"/>
          </rPr>
          <t xml:space="preserve"> är en variabel som ändras långsamt. 
</t>
        </r>
      </text>
    </comment>
    <comment ref="B27" authorId="0" shapeId="0" xr:uid="{00000000-0006-0000-0000-000005000000}">
      <text>
        <r>
          <rPr>
            <i/>
            <sz val="10"/>
            <color indexed="81"/>
            <rFont val="Tahoma"/>
            <family val="2"/>
          </rPr>
          <t>k</t>
        </r>
        <r>
          <rPr>
            <sz val="10"/>
            <color indexed="81"/>
            <rFont val="Tahoma"/>
            <family val="2"/>
          </rPr>
          <t xml:space="preserve">* är steady state-värdet för </t>
        </r>
        <r>
          <rPr>
            <i/>
            <sz val="10"/>
            <color indexed="81"/>
            <rFont val="Tahoma"/>
            <family val="2"/>
          </rPr>
          <t>k</t>
        </r>
        <r>
          <rPr>
            <sz val="10"/>
            <color indexed="81"/>
            <rFont val="Tahoma"/>
            <family val="2"/>
          </rPr>
          <t xml:space="preserve"> som bestäms av att </t>
        </r>
        <r>
          <rPr>
            <sz val="10"/>
            <color indexed="81"/>
            <rFont val="Symbol"/>
            <family val="1"/>
            <charset val="2"/>
          </rPr>
          <t>D</t>
        </r>
        <r>
          <rPr>
            <i/>
            <sz val="10"/>
            <color indexed="81"/>
            <rFont val="Tahoma"/>
            <family val="2"/>
          </rPr>
          <t>k</t>
        </r>
        <r>
          <rPr>
            <sz val="10"/>
            <color indexed="81"/>
            <rFont val="Tahoma"/>
            <family val="2"/>
          </rPr>
          <t xml:space="preserve">=0. Därmed gäller i steady state:
</t>
        </r>
        <r>
          <rPr>
            <i/>
            <sz val="10"/>
            <color indexed="81"/>
            <rFont val="Tahoma"/>
            <family val="2"/>
          </rPr>
          <t>sy -</t>
        </r>
        <r>
          <rPr>
            <sz val="10"/>
            <color indexed="81"/>
            <rFont val="Tahoma"/>
            <family val="2"/>
          </rPr>
          <t xml:space="preserve"> (</t>
        </r>
        <r>
          <rPr>
            <sz val="10"/>
            <color indexed="81"/>
            <rFont val="Symbol"/>
            <family val="1"/>
            <charset val="2"/>
          </rPr>
          <t>d</t>
        </r>
        <r>
          <rPr>
            <sz val="10"/>
            <color indexed="81"/>
            <rFont val="Tahoma"/>
            <family val="2"/>
          </rPr>
          <t>+</t>
        </r>
        <r>
          <rPr>
            <i/>
            <sz val="10"/>
            <color indexed="81"/>
            <rFont val="Tahoma"/>
            <family val="2"/>
          </rPr>
          <t>n</t>
        </r>
        <r>
          <rPr>
            <sz val="10"/>
            <color indexed="81"/>
            <rFont val="Tahoma"/>
            <family val="2"/>
          </rPr>
          <t>)</t>
        </r>
        <r>
          <rPr>
            <i/>
            <sz val="10"/>
            <color indexed="81"/>
            <rFont val="Tahoma"/>
            <family val="2"/>
          </rPr>
          <t xml:space="preserve">k </t>
        </r>
        <r>
          <rPr>
            <sz val="10"/>
            <color indexed="81"/>
            <rFont val="Tahoma"/>
            <family val="2"/>
          </rPr>
          <t>= 0</t>
        </r>
        <r>
          <rPr>
            <i/>
            <sz val="10"/>
            <color indexed="81"/>
            <rFont val="Tahoma"/>
            <family val="2"/>
          </rPr>
          <t xml:space="preserve">. </t>
        </r>
        <r>
          <rPr>
            <sz val="10"/>
            <color indexed="81"/>
            <rFont val="Tahoma"/>
            <family val="2"/>
          </rPr>
          <t xml:space="preserve">Ersätt </t>
        </r>
        <r>
          <rPr>
            <i/>
            <sz val="10"/>
            <color indexed="81"/>
            <rFont val="Tahoma"/>
            <family val="2"/>
          </rPr>
          <t>y</t>
        </r>
        <r>
          <rPr>
            <sz val="10"/>
            <color indexed="81"/>
            <rFont val="Tahoma"/>
            <family val="2"/>
          </rPr>
          <t xml:space="preserve"> med </t>
        </r>
        <r>
          <rPr>
            <i/>
            <sz val="10"/>
            <color indexed="81"/>
            <rFont val="Tahoma"/>
            <family val="2"/>
          </rPr>
          <t>Ak</t>
        </r>
        <r>
          <rPr>
            <vertAlign val="superscript"/>
            <sz val="10"/>
            <color indexed="81"/>
            <rFont val="Symbol"/>
            <family val="1"/>
            <charset val="2"/>
          </rPr>
          <t>a</t>
        </r>
        <r>
          <rPr>
            <sz val="10"/>
            <color indexed="81"/>
            <rFont val="Tahoma"/>
            <family val="2"/>
          </rPr>
          <t xml:space="preserve"> och lös för </t>
        </r>
        <r>
          <rPr>
            <i/>
            <sz val="10"/>
            <color indexed="81"/>
            <rFont val="Tahoma"/>
            <family val="2"/>
          </rPr>
          <t>k</t>
        </r>
        <r>
          <rPr>
            <sz val="10"/>
            <color indexed="81"/>
            <rFont val="Tahoma"/>
            <family val="2"/>
          </rPr>
          <t>*=(</t>
        </r>
        <r>
          <rPr>
            <i/>
            <sz val="10"/>
            <color indexed="81"/>
            <rFont val="Tahoma"/>
            <family val="2"/>
          </rPr>
          <t>As</t>
        </r>
        <r>
          <rPr>
            <sz val="10"/>
            <color indexed="81"/>
            <rFont val="Tahoma"/>
            <family val="2"/>
          </rPr>
          <t>/(</t>
        </r>
        <r>
          <rPr>
            <i/>
            <sz val="10"/>
            <color indexed="81"/>
            <rFont val="Symbol"/>
            <family val="1"/>
            <charset val="2"/>
          </rPr>
          <t>d+</t>
        </r>
        <r>
          <rPr>
            <i/>
            <sz val="10"/>
            <color indexed="81"/>
            <rFont val="Arial"/>
            <family val="2"/>
          </rPr>
          <t>n</t>
        </r>
        <r>
          <rPr>
            <sz val="10"/>
            <color indexed="81"/>
            <rFont val="Tahoma"/>
            <family val="2"/>
          </rPr>
          <t>)</t>
        </r>
        <r>
          <rPr>
            <vertAlign val="superscript"/>
            <sz val="10"/>
            <color indexed="81"/>
            <rFont val="Tahoma"/>
            <family val="2"/>
          </rPr>
          <t>[1/(1-</t>
        </r>
        <r>
          <rPr>
            <vertAlign val="superscript"/>
            <sz val="10"/>
            <color indexed="81"/>
            <rFont val="Symbol"/>
            <family val="1"/>
            <charset val="2"/>
          </rPr>
          <t>a</t>
        </r>
        <r>
          <rPr>
            <vertAlign val="superscript"/>
            <sz val="10"/>
            <color indexed="81"/>
            <rFont val="Tahoma"/>
            <family val="2"/>
          </rPr>
          <t>)]</t>
        </r>
        <r>
          <rPr>
            <sz val="10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 xr:uid="{00000000-0006-0000-0000-000006000000}">
      <text>
        <r>
          <rPr>
            <sz val="10"/>
            <color indexed="81"/>
            <rFont val="Tahoma"/>
            <family val="2"/>
          </rPr>
          <t>=Ak</t>
        </r>
        <r>
          <rPr>
            <vertAlign val="superscript"/>
            <sz val="10"/>
            <color indexed="81"/>
            <rFont val="Tahoma"/>
            <family val="2"/>
          </rPr>
          <t>a
=$C$24*E27^($C$21)</t>
        </r>
      </text>
    </comment>
    <comment ref="I27" authorId="0" shapeId="0" xr:uid="{00000000-0006-0000-0000-000007000000}">
      <text>
        <r>
          <rPr>
            <sz val="10"/>
            <color indexed="81"/>
            <rFont val="Tahoma"/>
            <family val="2"/>
          </rPr>
          <t xml:space="preserve">= </t>
        </r>
        <r>
          <rPr>
            <i/>
            <sz val="10"/>
            <color indexed="81"/>
            <rFont val="Tahoma"/>
            <family val="2"/>
          </rPr>
          <t xml:space="preserve">sy </t>
        </r>
        <r>
          <rPr>
            <sz val="10"/>
            <color indexed="81"/>
            <rFont val="Times New Roman"/>
            <family val="1"/>
          </rPr>
          <t>- (</t>
        </r>
        <r>
          <rPr>
            <i/>
            <sz val="10"/>
            <color indexed="81"/>
            <rFont val="Symbol"/>
            <family val="1"/>
            <charset val="2"/>
          </rPr>
          <t>d</t>
        </r>
        <r>
          <rPr>
            <i/>
            <sz val="10"/>
            <color indexed="81"/>
            <rFont val="Times New Roman"/>
            <family val="1"/>
          </rPr>
          <t>+n</t>
        </r>
        <r>
          <rPr>
            <sz val="10"/>
            <color indexed="81"/>
            <rFont val="Times New Roman"/>
            <family val="1"/>
          </rPr>
          <t>)</t>
        </r>
        <r>
          <rPr>
            <i/>
            <sz val="10"/>
            <color indexed="81"/>
            <rFont val="Tahoma"/>
            <family val="2"/>
          </rPr>
          <t xml:space="preserve">k
</t>
        </r>
        <r>
          <rPr>
            <sz val="10"/>
            <color indexed="81"/>
            <rFont val="Tahoma"/>
            <family val="2"/>
          </rPr>
          <t>=G27-H27</t>
        </r>
      </text>
    </comment>
    <comment ref="B28" authorId="0" shapeId="0" xr:uid="{00000000-0006-0000-0000-000008000000}">
      <text>
        <r>
          <rPr>
            <sz val="10"/>
            <color indexed="81"/>
            <rFont val="Tahoma"/>
            <family val="2"/>
          </rPr>
          <t>= Ak*</t>
        </r>
        <r>
          <rPr>
            <vertAlign val="superscript"/>
            <sz val="10"/>
            <color indexed="81"/>
            <rFont val="Symbol"/>
            <family val="1"/>
            <charset val="2"/>
          </rPr>
          <t>a</t>
        </r>
      </text>
    </comment>
    <comment ref="B29" authorId="0" shapeId="0" xr:uid="{00000000-0006-0000-0000-000009000000}">
      <text>
        <r>
          <rPr>
            <sz val="8"/>
            <color indexed="81"/>
            <rFont val="Tahoma"/>
            <family val="2"/>
          </rPr>
          <t>= (1-</t>
        </r>
        <r>
          <rPr>
            <i/>
            <sz val="8"/>
            <color indexed="81"/>
            <rFont val="Tahoma"/>
            <family val="2"/>
          </rPr>
          <t>s</t>
        </r>
        <r>
          <rPr>
            <sz val="8"/>
            <color indexed="81"/>
            <rFont val="Tahoma"/>
            <family val="2"/>
          </rPr>
          <t>)</t>
        </r>
        <r>
          <rPr>
            <i/>
            <sz val="8"/>
            <color indexed="81"/>
            <rFont val="Tahoma"/>
            <family val="2"/>
          </rPr>
          <t>y</t>
        </r>
        <r>
          <rPr>
            <sz val="8"/>
            <color indexed="81"/>
            <rFont val="Tahoma"/>
            <family val="2"/>
          </rPr>
          <t>*</t>
        </r>
      </text>
    </comment>
    <comment ref="B30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 = </t>
        </r>
        <r>
          <rPr>
            <i/>
            <sz val="8"/>
            <color indexed="81"/>
            <rFont val="Tahoma"/>
            <family val="2"/>
          </rPr>
          <t>sy</t>
        </r>
        <r>
          <rPr>
            <sz val="8"/>
            <color indexed="81"/>
            <rFont val="Tahoma"/>
            <family val="2"/>
          </rPr>
          <t>*</t>
        </r>
      </text>
    </comment>
    <comment ref="P33" authorId="0" shapeId="0" xr:uid="{00000000-0006-0000-0000-00000B000000}">
      <text>
        <r>
          <rPr>
            <sz val="10"/>
            <color indexed="81"/>
            <rFont val="Tahoma"/>
            <family val="2"/>
          </rPr>
          <t>Steady state level används för period  -6 to 0.
=$C$27</t>
        </r>
      </text>
    </comment>
    <comment ref="Q33" authorId="0" shapeId="0" xr:uid="{00000000-0006-0000-0000-00000C000000}">
      <text>
        <r>
          <rPr>
            <sz val="10"/>
            <color indexed="81"/>
            <rFont val="Tahoma"/>
            <family val="2"/>
          </rPr>
          <t>=</t>
        </r>
        <r>
          <rPr>
            <i/>
            <sz val="10"/>
            <color indexed="81"/>
            <rFont val="Tahoma"/>
            <family val="2"/>
          </rPr>
          <t>Ak</t>
        </r>
        <r>
          <rPr>
            <vertAlign val="superscript"/>
            <sz val="10"/>
            <color indexed="81"/>
            <rFont val="Symbol"/>
            <family val="1"/>
            <charset val="2"/>
          </rPr>
          <t>a</t>
        </r>
      </text>
    </comment>
    <comment ref="R33" authorId="0" shapeId="0" xr:uid="{00000000-0006-0000-0000-00000D000000}">
      <text>
        <r>
          <rPr>
            <sz val="10"/>
            <color indexed="81"/>
            <rFont val="Tahoma"/>
            <family val="2"/>
          </rPr>
          <t>=(1-</t>
        </r>
        <r>
          <rPr>
            <i/>
            <sz val="10"/>
            <color indexed="81"/>
            <rFont val="Tahoma"/>
            <family val="2"/>
          </rPr>
          <t>s</t>
        </r>
        <r>
          <rPr>
            <sz val="10"/>
            <color indexed="81"/>
            <rFont val="Tahoma"/>
            <family val="2"/>
          </rPr>
          <t>)</t>
        </r>
        <r>
          <rPr>
            <i/>
            <sz val="10"/>
            <color indexed="81"/>
            <rFont val="Tahoma"/>
            <family val="2"/>
          </rPr>
          <t>y</t>
        </r>
      </text>
    </comment>
    <comment ref="S33" authorId="0" shapeId="0" xr:uid="{00000000-0006-0000-0000-00000E000000}">
      <text>
        <r>
          <rPr>
            <sz val="10"/>
            <color indexed="81"/>
            <rFont val="Tahoma"/>
            <family val="2"/>
          </rPr>
          <t>=</t>
        </r>
        <r>
          <rPr>
            <i/>
            <sz val="10"/>
            <color indexed="81"/>
            <rFont val="Tahoma"/>
            <family val="2"/>
          </rPr>
          <t>sy</t>
        </r>
      </text>
    </comment>
    <comment ref="T33" authorId="0" shapeId="0" xr:uid="{00000000-0006-0000-0000-00000F000000}">
      <text>
        <r>
          <rPr>
            <sz val="10"/>
            <color indexed="81"/>
            <rFont val="Tahoma"/>
            <family val="2"/>
          </rPr>
          <t>=</t>
        </r>
        <r>
          <rPr>
            <i/>
            <sz val="10"/>
            <color indexed="81"/>
            <rFont val="Tahoma"/>
            <family val="2"/>
          </rPr>
          <t>nk</t>
        </r>
      </text>
    </comment>
    <comment ref="U33" authorId="0" shapeId="0" xr:uid="{00000000-0006-0000-0000-000010000000}">
      <text>
        <r>
          <rPr>
            <sz val="8"/>
            <color indexed="81"/>
            <rFont val="Tahoma"/>
            <family val="2"/>
          </rPr>
          <t>=sy-nk</t>
        </r>
      </text>
    </comment>
    <comment ref="P41" authorId="0" shapeId="0" xr:uid="{00000000-0006-0000-0000-000011000000}">
      <text>
        <r>
          <rPr>
            <sz val="10"/>
            <color indexed="81"/>
            <rFont val="Tahoma"/>
            <family val="2"/>
          </rPr>
          <t>=</t>
        </r>
        <r>
          <rPr>
            <i/>
            <sz val="10"/>
            <color indexed="81"/>
            <rFont val="Tahoma"/>
            <family val="2"/>
          </rPr>
          <t xml:space="preserve"> k</t>
        </r>
        <r>
          <rPr>
            <vertAlign val="subscript"/>
            <sz val="10"/>
            <color indexed="81"/>
            <rFont val="Tahoma"/>
            <family val="2"/>
          </rPr>
          <t>t-1</t>
        </r>
        <r>
          <rPr>
            <sz val="10"/>
            <color indexed="81"/>
            <rFont val="Tahoma"/>
            <family val="2"/>
          </rPr>
          <t xml:space="preserve"> + </t>
        </r>
        <r>
          <rPr>
            <sz val="10"/>
            <color indexed="81"/>
            <rFont val="Symbol"/>
            <family val="1"/>
            <charset val="2"/>
          </rPr>
          <t>D</t>
        </r>
        <r>
          <rPr>
            <i/>
            <sz val="10"/>
            <color indexed="81"/>
            <rFont val="Tahoma"/>
            <family val="2"/>
          </rPr>
          <t>k</t>
        </r>
        <r>
          <rPr>
            <vertAlign val="subscript"/>
            <sz val="10"/>
            <color indexed="81"/>
            <rFont val="Tahoma"/>
            <family val="2"/>
          </rPr>
          <t>t
=P40+U40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9" authorId="0" shapeId="0" xr:uid="{23B39A60-3EF3-40C0-AA3A-8BCF8ECD4E8C}">
      <text>
        <r>
          <rPr>
            <sz val="10"/>
            <color rgb="FF000000"/>
            <rFont val="Tahoma"/>
            <family val="2"/>
          </rPr>
          <t xml:space="preserve">= jordbrukslön*antal jordbruk
</t>
        </r>
        <r>
          <rPr>
            <sz val="10"/>
            <color rgb="FF000000"/>
            <rFont val="Tahoma"/>
            <family val="2"/>
          </rPr>
          <t>=C9*$D$3</t>
        </r>
      </text>
    </comment>
    <comment ref="H9" authorId="0" shapeId="0" xr:uid="{B804DE9E-2B75-408D-8073-A93AFD81A8E7}">
      <text>
        <r>
          <rPr>
            <sz val="10"/>
            <color rgb="FF000000"/>
            <rFont val="Calibri"/>
            <family val="2"/>
          </rPr>
          <t>= industrilön*antal insustri
=D9*$D$4</t>
        </r>
      </text>
    </comment>
    <comment ref="J9" authorId="0" shapeId="0" xr:uid="{0B2A47CD-C45F-4BFB-9A34-47F052823EAF}">
      <text>
        <r>
          <rPr>
            <sz val="10"/>
            <color rgb="FF000000"/>
            <rFont val="Tahoma"/>
            <family val="2"/>
          </rPr>
          <t xml:space="preserve">= inkomst jordbruk + inkomst industri
</t>
        </r>
        <r>
          <rPr>
            <sz val="10"/>
            <color rgb="FF000000"/>
            <rFont val="Tahoma"/>
            <family val="2"/>
          </rPr>
          <t>=F9+H9</t>
        </r>
      </text>
    </comment>
    <comment ref="K9" authorId="0" shapeId="0" xr:uid="{4007C457-0AB4-46F2-8566-EF8E543F3EC3}">
      <text>
        <r>
          <rPr>
            <sz val="10"/>
            <color rgb="FF000000"/>
            <rFont val="Tahoma"/>
            <family val="2"/>
          </rPr>
          <t xml:space="preserve">= inkomst industri/BNP
</t>
        </r>
        <r>
          <rPr>
            <sz val="10"/>
            <color rgb="FF000000"/>
            <rFont val="Tahoma"/>
            <family val="2"/>
          </rPr>
          <t xml:space="preserve">- antal industri/totalt antal
</t>
        </r>
        <r>
          <rPr>
            <sz val="10"/>
            <color rgb="FF000000"/>
            <rFont val="Tahoma"/>
            <family val="2"/>
          </rPr>
          <t>=H9/J9-D9/100</t>
        </r>
      </text>
    </comment>
    <comment ref="C10" authorId="0" shapeId="0" xr:uid="{4B30F1FC-6887-4896-AF78-7ACDEAF32C5F}">
      <text>
        <r>
          <rPr>
            <sz val="10"/>
            <color rgb="FF000000"/>
            <rFont val="Tahoma"/>
            <family val="2"/>
          </rPr>
          <t xml:space="preserve">= antal t-1 - 1
</t>
        </r>
        <r>
          <rPr>
            <sz val="10"/>
            <color rgb="FF000000"/>
            <rFont val="Tahoma"/>
            <family val="2"/>
          </rPr>
          <t xml:space="preserve">=C9-1
</t>
        </r>
      </text>
    </comment>
    <comment ref="D10" authorId="0" shapeId="0" xr:uid="{7FC90E26-4325-43AF-82A4-BBBB5F2FE7DB}">
      <text>
        <r>
          <rPr>
            <sz val="10"/>
            <color rgb="FF000000"/>
            <rFont val="Tahoma"/>
            <family val="2"/>
          </rPr>
          <t xml:space="preserve">= antal jordbruk - 100
</t>
        </r>
        <r>
          <rPr>
            <sz val="10"/>
            <color rgb="FF000000"/>
            <rFont val="Tahoma"/>
            <family val="2"/>
          </rPr>
          <t>=100-C10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33" authorId="0" shapeId="0" xr:uid="{B15E53B9-5025-4226-8D92-D51A7D86299C}">
      <text>
        <r>
          <rPr>
            <sz val="10"/>
            <color rgb="FF000000"/>
            <rFont val="Tahoma"/>
            <family val="2"/>
          </rPr>
          <t>Faktiskt värde BNP 2016</t>
        </r>
      </text>
    </comment>
    <comment ref="E33" authorId="0" shapeId="0" xr:uid="{D77CC2B4-D6A6-4C02-947A-AD70F666C369}">
      <text>
        <r>
          <rPr>
            <sz val="10"/>
            <color rgb="FF000000"/>
            <rFont val="Tahoma"/>
            <family val="2"/>
          </rPr>
          <t>Faktiskt värde CO2 2016</t>
        </r>
      </text>
    </comment>
    <comment ref="D34" authorId="0" shapeId="0" xr:uid="{576CB8BB-A40B-4D4C-A723-1663B04A59DD}">
      <text>
        <r>
          <rPr>
            <sz val="10"/>
            <color rgb="FF000000"/>
            <rFont val="Tahoma"/>
            <family val="2"/>
          </rPr>
          <t xml:space="preserve"> = BNP 2016*(1+BNP-tillväxt %/100)
=D33*(1+$G$33/100)</t>
        </r>
      </text>
    </comment>
    <comment ref="E34" authorId="0" shapeId="0" xr:uid="{CC7C6A8F-0213-4F1B-9E22-AE9CF2C1E122}">
      <text>
        <r>
          <rPr>
            <sz val="10"/>
            <color rgb="FF000000"/>
            <rFont val="Tahoma"/>
            <family val="2"/>
          </rPr>
          <t>= CO2 2016*(1+CO2-tillväxt  %/100)
=E33*(1+$G$32/100)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nekkfr</author>
    <author>Klas Fregert</author>
  </authors>
  <commentList>
    <comment ref="C9" authorId="0" shapeId="0" xr:uid="{8F6DDE84-3C1A-416F-B346-C8779B526E3B}">
      <text>
        <r>
          <rPr>
            <sz val="10"/>
            <color indexed="81"/>
            <rFont val="Tahoma"/>
            <family val="2"/>
          </rPr>
          <t>Investeringar</t>
        </r>
      </text>
    </comment>
    <comment ref="C10" authorId="0" shapeId="0" xr:uid="{65587A53-95AF-4C0A-9954-51360BEDFA52}">
      <text>
        <r>
          <rPr>
            <sz val="8"/>
            <color indexed="81"/>
            <rFont val="Tahoma"/>
            <family val="2"/>
          </rPr>
          <t>Interceptet i konsumtionsfunktionen = autonom konsumtion.</t>
        </r>
      </text>
    </comment>
    <comment ref="C11" authorId="1" shapeId="0" xr:uid="{987B16C3-959F-45BF-8FCD-849E75360331}">
      <text>
        <r>
          <rPr>
            <sz val="10"/>
            <color indexed="81"/>
            <rFont val="Tahoma"/>
            <family val="2"/>
          </rPr>
          <t>Marginella konsumtions-benägenheten</t>
        </r>
      </text>
    </comment>
    <comment ref="D12" authorId="1" shapeId="0" xr:uid="{81D8D734-70F5-4D43-B626-C7007156E611}">
      <text>
        <r>
          <rPr>
            <sz val="8"/>
            <color indexed="81"/>
            <rFont val="Tahoma"/>
            <family val="2"/>
          </rPr>
          <t>=1/(1-MPC)
=1/(1-D11)</t>
        </r>
      </text>
    </comment>
    <comment ref="D13" authorId="1" shapeId="0" xr:uid="{94411B6E-392A-4776-9C2A-667B59386699}">
      <text>
        <r>
          <rPr>
            <sz val="10"/>
            <color indexed="81"/>
            <rFont val="Tahoma"/>
            <family val="2"/>
          </rPr>
          <t>Jämvikstnivå BNP:
  Y = AD = C + I = C</t>
        </r>
        <r>
          <rPr>
            <vertAlign val="subscript"/>
            <sz val="10"/>
            <color indexed="81"/>
            <rFont val="Tahoma"/>
            <family val="2"/>
          </rPr>
          <t>0</t>
        </r>
        <r>
          <rPr>
            <sz val="10"/>
            <color indexed="81"/>
            <rFont val="Tahoma"/>
            <family val="2"/>
          </rPr>
          <t xml:space="preserve"> + MPC*Y + I
</t>
        </r>
        <r>
          <rPr>
            <sz val="10"/>
            <color indexed="81"/>
            <rFont val="Symbol"/>
            <family val="1"/>
            <charset val="2"/>
          </rPr>
          <t xml:space="preserve">Þ </t>
        </r>
        <r>
          <rPr>
            <sz val="10"/>
            <color indexed="81"/>
            <rFont val="Tahoma"/>
            <family val="2"/>
          </rPr>
          <t>Y(1-MPC) = C</t>
        </r>
        <r>
          <rPr>
            <vertAlign val="subscript"/>
            <sz val="10"/>
            <color indexed="81"/>
            <rFont val="Tahoma"/>
            <family val="2"/>
          </rPr>
          <t>0</t>
        </r>
        <r>
          <rPr>
            <sz val="10"/>
            <color indexed="81"/>
            <rFont val="Tahoma"/>
            <family val="2"/>
          </rPr>
          <t xml:space="preserve"> + I
</t>
        </r>
        <r>
          <rPr>
            <sz val="10"/>
            <color indexed="81"/>
            <rFont val="Symbol"/>
            <family val="1"/>
            <charset val="2"/>
          </rPr>
          <t xml:space="preserve">Þ </t>
        </r>
        <r>
          <rPr>
            <sz val="10"/>
            <color indexed="81"/>
            <rFont val="Tahoma"/>
            <family val="2"/>
          </rPr>
          <t xml:space="preserve"> Y= (C</t>
        </r>
        <r>
          <rPr>
            <vertAlign val="subscript"/>
            <sz val="10"/>
            <color indexed="81"/>
            <rFont val="Tahoma"/>
            <family val="2"/>
          </rPr>
          <t>0</t>
        </r>
        <r>
          <rPr>
            <sz val="10"/>
            <color indexed="81"/>
            <rFont val="Tahoma"/>
            <family val="2"/>
          </rPr>
          <t>+I)/(1-MPC)
=(D10+D9)/(1-D11)</t>
        </r>
      </text>
    </comment>
    <comment ref="I22" authorId="1" shapeId="0" xr:uid="{7BED7B90-7975-4C0D-A43A-7ACD7BF7CB16}">
      <text>
        <r>
          <rPr>
            <sz val="8"/>
            <color indexed="81"/>
            <rFont val="Tahoma"/>
            <family val="2"/>
          </rPr>
          <t>C=C</t>
        </r>
        <r>
          <rPr>
            <vertAlign val="subscript"/>
            <sz val="8"/>
            <color indexed="81"/>
            <rFont val="Tahoma"/>
            <family val="2"/>
          </rPr>
          <t>0</t>
        </r>
        <r>
          <rPr>
            <sz val="8"/>
            <color indexed="81"/>
            <rFont val="Tahoma"/>
            <family val="2"/>
          </rPr>
          <t xml:space="preserve"> + MPC*Y
=$D$10+$D$11*H22</t>
        </r>
      </text>
    </comment>
    <comment ref="J22" authorId="1" shapeId="0" xr:uid="{572B7EAB-E9FB-4550-BF2C-9AF76F9B5B24}">
      <text>
        <r>
          <rPr>
            <sz val="8"/>
            <color indexed="81"/>
            <rFont val="Tahoma"/>
            <family val="2"/>
          </rPr>
          <t>AD= C+ I
=I22+$D$9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Klas Fregert</author>
  </authors>
  <commentList>
    <comment ref="D7" authorId="0" shapeId="0" xr:uid="{F6ADA402-4DFA-4DEC-BE2A-AAB278F620A3}">
      <text>
        <r>
          <rPr>
            <sz val="10"/>
            <color indexed="8"/>
            <rFont val="Tahoma"/>
            <family val="2"/>
          </rPr>
          <t>=1/(1-MPC)
=1/(1-D6)</t>
        </r>
      </text>
    </comment>
    <comment ref="D8" authorId="0" shapeId="0" xr:uid="{1C537C21-34A7-4B04-BDBF-E03645C4C5EA}">
      <text>
        <r>
          <rPr>
            <sz val="10"/>
            <color indexed="8"/>
            <rFont val="Arial"/>
            <family val="2"/>
          </rPr>
          <t>Y</t>
        </r>
        <r>
          <rPr>
            <vertAlign val="subscript"/>
            <sz val="10"/>
            <color indexed="8"/>
            <rFont val="Arial"/>
            <family val="2"/>
          </rPr>
          <t>0</t>
        </r>
        <r>
          <rPr>
            <sz val="10"/>
            <color indexed="8"/>
            <rFont val="Arial"/>
            <family val="2"/>
          </rPr>
          <t xml:space="preserve"> = AD</t>
        </r>
        <r>
          <rPr>
            <vertAlign val="subscript"/>
            <sz val="10"/>
            <color indexed="8"/>
            <rFont val="Arial"/>
            <family val="2"/>
          </rPr>
          <t>aut</t>
        </r>
        <r>
          <rPr>
            <sz val="10"/>
            <color indexed="8"/>
            <rFont val="Arial"/>
            <family val="2"/>
          </rPr>
          <t>/(1-MPC)
 = I</t>
        </r>
        <r>
          <rPr>
            <vertAlign val="subscript"/>
            <sz val="10"/>
            <color indexed="8"/>
            <rFont val="Arial"/>
            <family val="2"/>
          </rPr>
          <t>0</t>
        </r>
        <r>
          <rPr>
            <sz val="10"/>
            <color indexed="8"/>
            <rFont val="Arial"/>
            <family val="2"/>
          </rPr>
          <t>/(1-MPC)
=D5/(1-D6)</t>
        </r>
      </text>
    </comment>
    <comment ref="C17" authorId="1" shapeId="0" xr:uid="{21CCB811-AEC3-42C1-BA3D-AD0B0DAF36EC}">
      <text>
        <r>
          <rPr>
            <sz val="10"/>
            <color indexed="8"/>
            <rFont val="Tahoma"/>
            <family val="2"/>
          </rPr>
          <t>permanent
ökning av I</t>
        </r>
      </text>
    </comment>
    <comment ref="D17" authorId="1" shapeId="0" xr:uid="{4BD94424-76FC-4B46-ADD4-8F3BE17B66F2}">
      <text>
        <r>
          <rPr>
            <sz val="10"/>
            <color indexed="8"/>
            <rFont val="Tahoma"/>
            <family val="2"/>
          </rPr>
          <t>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>=I</t>
        </r>
        <r>
          <rPr>
            <vertAlign val="subscript"/>
            <sz val="10"/>
            <color indexed="8"/>
            <rFont val="Tahoma"/>
            <family val="2"/>
          </rPr>
          <t>0</t>
        </r>
        <r>
          <rPr>
            <sz val="10"/>
            <color indexed="8"/>
            <rFont val="Tahoma"/>
            <family val="2"/>
          </rPr>
          <t xml:space="preserve"> + </t>
        </r>
        <r>
          <rPr>
            <sz val="10"/>
            <color indexed="8"/>
            <rFont val="Symbol"/>
            <family val="2"/>
            <charset val="2"/>
          </rPr>
          <t>D</t>
        </r>
        <r>
          <rPr>
            <sz val="10"/>
            <color indexed="8"/>
            <rFont val="Tahoma"/>
            <family val="2"/>
          </rPr>
          <t>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vertAlign val="subscript"/>
            <sz val="12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=C17+$D$5</t>
        </r>
      </text>
    </comment>
    <comment ref="E17" authorId="1" shapeId="0" xr:uid="{C46A7A4A-301F-4664-89CB-0A4C482271A4}">
      <text>
        <r>
          <rPr>
            <sz val="10"/>
            <color indexed="8"/>
            <rFont val="Tahoma"/>
            <family val="2"/>
          </rPr>
          <t>C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= MPC*Y</t>
        </r>
        <r>
          <rPr>
            <vertAlign val="subscript"/>
            <sz val="10"/>
            <color indexed="8"/>
            <rFont val="Tahoma"/>
            <family val="2"/>
          </rPr>
          <t>t-1</t>
        </r>
        <r>
          <rPr>
            <vertAlign val="subscript"/>
            <sz val="12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=$D$6*G16</t>
        </r>
      </text>
    </comment>
    <comment ref="F17" authorId="1" shapeId="0" xr:uid="{40C21337-F721-4E1B-AE47-6C4C6EC9E13F}">
      <text>
        <r>
          <rPr>
            <sz val="10"/>
            <color indexed="8"/>
            <rFont val="Tahoma"/>
            <family val="2"/>
          </rPr>
          <t>AD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>= 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+ C</t>
        </r>
        <r>
          <rPr>
            <vertAlign val="subscript"/>
            <sz val="10"/>
            <color indexed="8"/>
            <rFont val="Tahoma"/>
            <family val="2"/>
          </rPr>
          <t xml:space="preserve">t
</t>
        </r>
        <r>
          <rPr>
            <sz val="10"/>
            <color indexed="8"/>
            <rFont val="Tahoma"/>
            <family val="2"/>
          </rPr>
          <t>=D17+E17</t>
        </r>
      </text>
    </comment>
    <comment ref="G17" authorId="1" shapeId="0" xr:uid="{BFE505AD-9FA7-40A7-88AD-19EC52F24194}">
      <text>
        <r>
          <rPr>
            <sz val="10"/>
            <color indexed="8"/>
            <rFont val="Tahoma"/>
            <family val="2"/>
          </rPr>
          <t>Y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= AD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
=F17</t>
        </r>
      </text>
    </comment>
    <comment ref="H17" authorId="1" shapeId="0" xr:uid="{2F369B48-A4F2-418F-B6F4-58497F2E1443}">
      <text>
        <r>
          <rPr>
            <sz val="10"/>
            <color indexed="8"/>
            <rFont val="Tahoma"/>
            <family val="2"/>
          </rPr>
          <t xml:space="preserve"> 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vertAlign val="superscript"/>
            <sz val="10"/>
            <color indexed="8"/>
            <rFont val="Tahoma"/>
            <family val="2"/>
          </rPr>
          <t>lager</t>
        </r>
        <r>
          <rPr>
            <sz val="10"/>
            <color indexed="8"/>
            <rFont val="Tahoma"/>
            <family val="2"/>
          </rPr>
          <t>= Y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- AD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
=G17-F17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Klas Fregert</author>
  </authors>
  <commentList>
    <comment ref="C17" authorId="0" shapeId="0" xr:uid="{8C54B97A-F928-469C-B1EE-CD7D50E6C8BD}">
      <text>
        <r>
          <rPr>
            <sz val="10"/>
            <color indexed="8"/>
            <rFont val="Arial"/>
            <family val="2"/>
          </rPr>
          <t>I</t>
        </r>
        <r>
          <rPr>
            <vertAlign val="subscript"/>
            <sz val="10"/>
            <color indexed="8"/>
            <rFont val="Arial"/>
            <family val="2"/>
          </rPr>
          <t>t</t>
        </r>
        <r>
          <rPr>
            <vertAlign val="superscript"/>
            <sz val="10"/>
            <color indexed="8"/>
            <rFont val="Arial"/>
            <family val="2"/>
          </rPr>
          <t>slump</t>
        </r>
        <r>
          <rPr>
            <sz val="10"/>
            <color indexed="8"/>
            <rFont val="Tahoma"/>
            <family val="2"/>
          </rPr>
          <t xml:space="preserve">
=$D$7*(SLUMP()-0,5)</t>
        </r>
      </text>
    </comment>
    <comment ref="D17" authorId="1" shapeId="0" xr:uid="{5520F0EB-5F28-4E57-AAFC-B9435E23EA3F}">
      <text>
        <r>
          <rPr>
            <sz val="10"/>
            <color indexed="8"/>
            <rFont val="Tahoma"/>
            <family val="2"/>
          </rPr>
          <t>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>=I</t>
        </r>
        <r>
          <rPr>
            <vertAlign val="subscript"/>
            <sz val="10"/>
            <color indexed="8"/>
            <rFont val="Tahoma"/>
            <family val="2"/>
          </rPr>
          <t>0</t>
        </r>
        <r>
          <rPr>
            <sz val="10"/>
            <color indexed="8"/>
            <rFont val="Tahoma"/>
            <family val="2"/>
          </rPr>
          <t>+I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vertAlign val="superscript"/>
            <sz val="10"/>
            <color indexed="8"/>
            <rFont val="Tahoma"/>
            <family val="2"/>
          </rPr>
          <t xml:space="preserve">slump
</t>
        </r>
        <r>
          <rPr>
            <sz val="10"/>
            <color indexed="8"/>
            <rFont val="Tahoma"/>
            <family val="2"/>
          </rPr>
          <t>=C17+$D$5</t>
        </r>
      </text>
    </comment>
    <comment ref="E17" authorId="1" shapeId="0" xr:uid="{66967171-A989-4E8C-8AB9-9606D2822571}">
      <text>
        <r>
          <rPr>
            <sz val="10"/>
            <color indexed="8"/>
            <rFont val="Tahoma"/>
            <family val="2"/>
          </rPr>
          <t>C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= MPC*Y</t>
        </r>
        <r>
          <rPr>
            <vertAlign val="subscript"/>
            <sz val="10"/>
            <color indexed="8"/>
            <rFont val="Tahoma"/>
            <family val="2"/>
          </rPr>
          <t>t-1</t>
        </r>
        <r>
          <rPr>
            <sz val="10"/>
            <color indexed="8"/>
            <rFont val="Tahoma"/>
            <family val="2"/>
          </rPr>
          <t xml:space="preserve">
=$D$6*G16</t>
        </r>
      </text>
    </comment>
    <comment ref="F17" authorId="1" shapeId="0" xr:uid="{00B6A8E7-54DE-4A16-A685-07DCB04182A0}">
      <text>
        <r>
          <rPr>
            <sz val="10"/>
            <color indexed="8"/>
            <rFont val="Tahoma"/>
            <family val="2"/>
          </rPr>
          <t>AD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= 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+ C</t>
        </r>
        <r>
          <rPr>
            <vertAlign val="subscript"/>
            <sz val="10"/>
            <color indexed="8"/>
            <rFont val="Tahoma"/>
            <family val="2"/>
          </rPr>
          <t xml:space="preserve">t
</t>
        </r>
        <r>
          <rPr>
            <sz val="10"/>
            <color indexed="8"/>
            <rFont val="Arial"/>
            <family val="2"/>
          </rPr>
          <t>=D17+E17</t>
        </r>
      </text>
    </comment>
    <comment ref="G17" authorId="1" shapeId="0" xr:uid="{5892B61B-34B8-4408-9744-51AD18350EDF}">
      <text>
        <r>
          <rPr>
            <sz val="10"/>
            <color indexed="8"/>
            <rFont val="Arial"/>
            <family val="2"/>
          </rPr>
          <t>Y</t>
        </r>
        <r>
          <rPr>
            <vertAlign val="subscript"/>
            <sz val="10"/>
            <color indexed="8"/>
            <rFont val="Arial"/>
            <family val="2"/>
          </rPr>
          <t>t</t>
        </r>
        <r>
          <rPr>
            <sz val="10"/>
            <color indexed="8"/>
            <rFont val="Arial"/>
            <family val="2"/>
          </rPr>
          <t xml:space="preserve"> = AD</t>
        </r>
        <r>
          <rPr>
            <vertAlign val="subscript"/>
            <sz val="10"/>
            <color indexed="8"/>
            <rFont val="Arial"/>
            <family val="2"/>
          </rPr>
          <t>t</t>
        </r>
        <r>
          <rPr>
            <sz val="10"/>
            <color indexed="8"/>
            <rFont val="Arial"/>
            <family val="2"/>
          </rPr>
          <t xml:space="preserve"> </t>
        </r>
        <r>
          <rPr>
            <sz val="10"/>
            <color indexed="8"/>
            <rFont val="Tahoma"/>
            <family val="2"/>
          </rPr>
          <t xml:space="preserve">
=F17</t>
        </r>
      </text>
    </comment>
    <comment ref="H17" authorId="1" shapeId="0" xr:uid="{6C852AED-8E30-4610-9D04-519183E07AE6}">
      <text>
        <r>
          <rPr>
            <sz val="10"/>
            <color indexed="8"/>
            <rFont val="Tahoma"/>
            <family val="2"/>
          </rPr>
          <t>I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vertAlign val="superscript"/>
            <sz val="10"/>
            <color indexed="8"/>
            <rFont val="Tahoma"/>
            <family val="2"/>
          </rPr>
          <t>lager</t>
        </r>
        <r>
          <rPr>
            <sz val="10"/>
            <color indexed="8"/>
            <rFont val="Tahoma"/>
            <family val="2"/>
          </rPr>
          <t xml:space="preserve"> = Y</t>
        </r>
        <r>
          <rPr>
            <vertAlign val="subscript"/>
            <sz val="10"/>
            <color indexed="8"/>
            <rFont val="Tahoma"/>
            <family val="2"/>
          </rPr>
          <t>t</t>
        </r>
        <r>
          <rPr>
            <sz val="10"/>
            <color indexed="8"/>
            <rFont val="Tahoma"/>
            <family val="2"/>
          </rPr>
          <t xml:space="preserve"> - AD</t>
        </r>
        <r>
          <rPr>
            <vertAlign val="subscript"/>
            <sz val="10"/>
            <color indexed="8"/>
            <rFont val="Tahoma"/>
            <family val="2"/>
          </rPr>
          <t xml:space="preserve">t
</t>
        </r>
        <r>
          <rPr>
            <sz val="10"/>
            <color indexed="8"/>
            <rFont val="Arial"/>
            <family val="2"/>
          </rPr>
          <t>=G17-F17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Klas Fregert</author>
    <author>En nöjd Microsoft Office-användare</author>
  </authors>
  <commentList>
    <comment ref="E20" authorId="0" shapeId="0" xr:uid="{15171974-3545-4023-B20B-43E95031EB91}">
      <text>
        <r>
          <rPr>
            <sz val="8"/>
            <color indexed="81"/>
            <rFont val="Tahoma"/>
            <family val="2"/>
          </rPr>
          <t>Prognosfel inflation</t>
        </r>
      </text>
    </comment>
    <comment ref="D21" authorId="1" shapeId="0" xr:uid="{81408350-C4CB-4766-8BA6-886EBB0068FB}">
      <text>
        <r>
          <rPr>
            <sz val="8"/>
            <color indexed="81"/>
            <rFont val="Tahoma"/>
            <family val="2"/>
          </rPr>
          <t>Den första perioden måste vi bestämma ett värde. Sätt värdet lika med faktisk inflation.
=C21</t>
        </r>
      </text>
    </comment>
    <comment ref="G21" authorId="0" shapeId="0" xr:uid="{2DB5DF6A-C749-40BF-86E9-F99C8ACFE043}">
      <text>
        <r>
          <rPr>
            <sz val="10"/>
            <color indexed="81"/>
            <rFont val="Tahoma"/>
            <family val="2"/>
          </rPr>
          <t>=</t>
        </r>
        <r>
          <rPr>
            <i/>
            <sz val="10"/>
            <color indexed="81"/>
            <rFont val="Tahoma"/>
            <family val="2"/>
          </rPr>
          <t>u</t>
        </r>
        <r>
          <rPr>
            <vertAlign val="subscript"/>
            <sz val="10"/>
            <color indexed="81"/>
            <rFont val="Tahoma"/>
            <family val="2"/>
          </rPr>
          <t xml:space="preserve">n + </t>
        </r>
        <r>
          <rPr>
            <i/>
            <sz val="10"/>
            <color indexed="81"/>
            <rFont val="Tahoma"/>
            <family val="2"/>
          </rPr>
          <t>a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Symbol"/>
            <family val="1"/>
            <charset val="2"/>
          </rPr>
          <t>p</t>
        </r>
        <r>
          <rPr>
            <vertAlign val="subscript"/>
            <sz val="10"/>
            <color indexed="81"/>
            <rFont val="Tahoma"/>
            <family val="2"/>
          </rPr>
          <t>t</t>
        </r>
        <r>
          <rPr>
            <sz val="10"/>
            <color indexed="81"/>
            <rFont val="Tahoma"/>
            <family val="2"/>
          </rPr>
          <t>-</t>
        </r>
        <r>
          <rPr>
            <sz val="10"/>
            <color indexed="81"/>
            <rFont val="Symbol"/>
            <family val="1"/>
            <charset val="2"/>
          </rPr>
          <t>p</t>
        </r>
        <r>
          <rPr>
            <vertAlign val="superscript"/>
            <sz val="10"/>
            <color indexed="81"/>
            <rFont val="Tahoma"/>
            <family val="2"/>
          </rPr>
          <t>e</t>
        </r>
        <r>
          <rPr>
            <vertAlign val="subscript"/>
            <sz val="10"/>
            <color indexed="81"/>
            <rFont val="Tahoma"/>
            <family val="2"/>
          </rPr>
          <t>t</t>
        </r>
        <r>
          <rPr>
            <sz val="10"/>
            <color indexed="81"/>
            <rFont val="Tahoma"/>
            <family val="2"/>
          </rPr>
          <t>)
=$D$11+$D$9*E21</t>
        </r>
      </text>
    </comment>
    <comment ref="D22" authorId="1" shapeId="0" xr:uid="{7600A5FB-7825-4B8C-8935-8EC7099577EB}">
      <text>
        <r>
          <rPr>
            <sz val="10"/>
            <color indexed="81"/>
            <rFont val="Tahoma"/>
            <family val="2"/>
          </rPr>
          <t>=</t>
        </r>
        <r>
          <rPr>
            <sz val="10"/>
            <color indexed="81"/>
            <rFont val="Symbol"/>
            <family val="1"/>
            <charset val="2"/>
          </rPr>
          <t>p</t>
        </r>
        <r>
          <rPr>
            <vertAlign val="superscript"/>
            <sz val="10"/>
            <color indexed="81"/>
            <rFont val="Tahoma"/>
            <family val="2"/>
          </rPr>
          <t>e</t>
        </r>
        <r>
          <rPr>
            <vertAlign val="subscript"/>
            <sz val="10"/>
            <color indexed="81"/>
            <rFont val="Tahoma"/>
            <family val="2"/>
          </rPr>
          <t xml:space="preserve">t-1 </t>
        </r>
        <r>
          <rPr>
            <sz val="10"/>
            <color indexed="81"/>
            <rFont val="Tahoma"/>
            <family val="2"/>
          </rPr>
          <t xml:space="preserve">- </t>
        </r>
        <r>
          <rPr>
            <i/>
            <sz val="10"/>
            <color indexed="81"/>
            <rFont val="Tahoma"/>
            <family val="2"/>
          </rPr>
          <t>b</t>
        </r>
        <r>
          <rPr>
            <sz val="10"/>
            <color indexed="81"/>
            <rFont val="Tahoma"/>
            <family val="2"/>
          </rPr>
          <t>(</t>
        </r>
        <r>
          <rPr>
            <sz val="10"/>
            <color indexed="81"/>
            <rFont val="Symbol"/>
            <family val="1"/>
            <charset val="2"/>
          </rPr>
          <t>p</t>
        </r>
        <r>
          <rPr>
            <vertAlign val="superscript"/>
            <sz val="10"/>
            <color indexed="81"/>
            <rFont val="Arial"/>
            <family val="2"/>
          </rPr>
          <t>e</t>
        </r>
        <r>
          <rPr>
            <vertAlign val="subscript"/>
            <sz val="10"/>
            <color indexed="81"/>
            <rFont val="Tahoma"/>
            <family val="2"/>
          </rPr>
          <t xml:space="preserve">t-1 </t>
        </r>
        <r>
          <rPr>
            <sz val="10"/>
            <color indexed="81"/>
            <rFont val="Tahoma"/>
            <family val="2"/>
          </rPr>
          <t xml:space="preserve">- </t>
        </r>
        <r>
          <rPr>
            <sz val="10"/>
            <color indexed="81"/>
            <rFont val="Symbol"/>
            <family val="1"/>
            <charset val="2"/>
          </rPr>
          <t>p</t>
        </r>
        <r>
          <rPr>
            <vertAlign val="subscript"/>
            <sz val="10"/>
            <color indexed="81"/>
            <rFont val="Tahoma"/>
            <family val="2"/>
          </rPr>
          <t>t-1</t>
        </r>
        <r>
          <rPr>
            <sz val="10"/>
            <color indexed="81"/>
            <rFont val="Tahoma"/>
            <family val="2"/>
          </rPr>
          <t>)
=D21-$D$10*E21</t>
        </r>
      </text>
    </comment>
  </commentList>
</comments>
</file>

<file path=xl/sharedStrings.xml><?xml version="1.0" encoding="utf-8"?>
<sst xmlns="http://schemas.openxmlformats.org/spreadsheetml/2006/main" count="617" uniqueCount="237">
  <si>
    <t>Utfall</t>
  </si>
  <si>
    <t>Y</t>
  </si>
  <si>
    <t>Modell</t>
  </si>
  <si>
    <t>Parametrar</t>
  </si>
  <si>
    <t>Efter</t>
  </si>
  <si>
    <t>M</t>
  </si>
  <si>
    <r>
      <t>I</t>
    </r>
    <r>
      <rPr>
        <vertAlign val="subscript"/>
        <sz val="10"/>
        <rFont val="Arial"/>
        <family val="2"/>
      </rPr>
      <t>0</t>
    </r>
  </si>
  <si>
    <t>G</t>
  </si>
  <si>
    <t>a</t>
  </si>
  <si>
    <t>b</t>
  </si>
  <si>
    <t>MPC</t>
  </si>
  <si>
    <t>t</t>
  </si>
  <si>
    <t>B</t>
  </si>
  <si>
    <t>C</t>
  </si>
  <si>
    <t>D</t>
  </si>
  <si>
    <t>E</t>
  </si>
  <si>
    <t>F</t>
  </si>
  <si>
    <t>H</t>
  </si>
  <si>
    <t>I</t>
  </si>
  <si>
    <t>BNP-deflator</t>
  </si>
  <si>
    <t>GDP per capita (constant 2010 US$)</t>
  </si>
  <si>
    <t>Subsahariska Afrika</t>
  </si>
  <si>
    <t>Sydasien</t>
  </si>
  <si>
    <t>Sub-Saharan Africa (excluding high income)</t>
  </si>
  <si>
    <t>Östasien</t>
  </si>
  <si>
    <t>South Asia</t>
  </si>
  <si>
    <t>Nordamerika</t>
  </si>
  <si>
    <t>East Asia &amp; Pacific</t>
  </si>
  <si>
    <t>EU</t>
  </si>
  <si>
    <t>North America</t>
  </si>
  <si>
    <t>Latinamerika</t>
  </si>
  <si>
    <t>European Union</t>
  </si>
  <si>
    <t>Arabvärlden</t>
  </si>
  <si>
    <t>Latin America &amp; Caribbean (excluding high income)</t>
  </si>
  <si>
    <t>Arab World</t>
  </si>
  <si>
    <t xml:space="preserve">I </t>
  </si>
  <si>
    <t>J</t>
  </si>
  <si>
    <t>K</t>
  </si>
  <si>
    <t>L</t>
  </si>
  <si>
    <t>alt. 1</t>
  </si>
  <si>
    <t>alt. 2</t>
  </si>
  <si>
    <t>Antaganden</t>
  </si>
  <si>
    <t>jordbrukslön</t>
  </si>
  <si>
    <t>Industrilön</t>
  </si>
  <si>
    <t>Inkomst</t>
  </si>
  <si>
    <t>Figur</t>
  </si>
  <si>
    <t>Antal sysselsatta, L</t>
  </si>
  <si>
    <t>jordbruk</t>
  </si>
  <si>
    <t>industri</t>
  </si>
  <si>
    <t>totalt</t>
  </si>
  <si>
    <t>BNP, Y</t>
  </si>
  <si>
    <t>Gini</t>
  </si>
  <si>
    <t>Data from database: World Development Indicators</t>
  </si>
  <si>
    <t>Last Updated: 09/16/2020</t>
  </si>
  <si>
    <t>World</t>
  </si>
  <si>
    <t>WLD</t>
  </si>
  <si>
    <t>Real BNP, miljarder 2010 USD</t>
  </si>
  <si>
    <t>CO2 utsläpp (kt)</t>
  </si>
  <si>
    <t xml:space="preserve"> </t>
  </si>
  <si>
    <t>Faktiskt</t>
  </si>
  <si>
    <t>BNP tillväxt 1960-2060, %</t>
  </si>
  <si>
    <t>Prognos</t>
  </si>
  <si>
    <t>A</t>
  </si>
  <si>
    <t>N</t>
  </si>
  <si>
    <t>O</t>
  </si>
  <si>
    <t>P</t>
  </si>
  <si>
    <t>Q</t>
  </si>
  <si>
    <r>
      <t>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=MPC*Y</t>
    </r>
    <r>
      <rPr>
        <vertAlign val="subscript"/>
        <sz val="10"/>
        <rFont val="Arial"/>
        <family val="2"/>
      </rPr>
      <t>t-1</t>
    </r>
    <r>
      <rPr>
        <sz val="11"/>
        <color theme="1"/>
        <rFont val="Calibri"/>
        <family val="2"/>
        <scheme val="minor"/>
      </rPr>
      <t>, I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=I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+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I, Y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=AD</t>
    </r>
    <r>
      <rPr>
        <vertAlign val="subscript"/>
        <sz val="10"/>
        <rFont val="Arial"/>
        <family val="2"/>
      </rPr>
      <t>t</t>
    </r>
  </si>
  <si>
    <t>Koefficienter</t>
  </si>
  <si>
    <t xml:space="preserve">alt.1 </t>
  </si>
  <si>
    <t>alt.2</t>
  </si>
  <si>
    <t>Multiplikator</t>
  </si>
  <si>
    <r>
      <t>Y</t>
    </r>
    <r>
      <rPr>
        <vertAlign val="subscript"/>
        <sz val="10"/>
        <rFont val="Arial"/>
        <family val="2"/>
      </rPr>
      <t>0</t>
    </r>
  </si>
  <si>
    <r>
      <rPr>
        <i/>
        <sz val="10"/>
        <rFont val="Symbol"/>
        <family val="1"/>
        <charset val="2"/>
      </rPr>
      <t>D</t>
    </r>
    <r>
      <rPr>
        <i/>
        <sz val="10"/>
        <rFont val="Arial"/>
        <family val="2"/>
      </rPr>
      <t>I</t>
    </r>
    <r>
      <rPr>
        <i/>
        <vertAlign val="subscript"/>
        <sz val="10"/>
        <rFont val="Arial"/>
        <family val="2"/>
      </rPr>
      <t>t</t>
    </r>
  </si>
  <si>
    <r>
      <t>I</t>
    </r>
    <r>
      <rPr>
        <i/>
        <vertAlign val="subscript"/>
        <sz val="10"/>
        <rFont val="Arial"/>
        <family val="2"/>
      </rPr>
      <t>t</t>
    </r>
  </si>
  <si>
    <r>
      <t>C</t>
    </r>
    <r>
      <rPr>
        <i/>
        <vertAlign val="subscript"/>
        <sz val="10"/>
        <rFont val="Arial"/>
        <family val="2"/>
      </rPr>
      <t>t</t>
    </r>
  </si>
  <si>
    <r>
      <t>AD</t>
    </r>
    <r>
      <rPr>
        <i/>
        <vertAlign val="subscript"/>
        <sz val="10"/>
        <rFont val="Arial"/>
        <family val="2"/>
      </rPr>
      <t>t</t>
    </r>
  </si>
  <si>
    <r>
      <t>Y</t>
    </r>
    <r>
      <rPr>
        <i/>
        <vertAlign val="subscript"/>
        <sz val="10"/>
        <rFont val="Arial"/>
        <family val="2"/>
      </rPr>
      <t>t</t>
    </r>
  </si>
  <si>
    <r>
      <t>I</t>
    </r>
    <r>
      <rPr>
        <i/>
        <vertAlign val="subscript"/>
        <sz val="10"/>
        <rFont val="Arial"/>
        <family val="2"/>
      </rPr>
      <t>t</t>
    </r>
    <r>
      <rPr>
        <i/>
        <vertAlign val="superscript"/>
        <sz val="10"/>
        <rFont val="Arial"/>
        <family val="2"/>
      </rPr>
      <t>lager</t>
    </r>
  </si>
  <si>
    <r>
      <t>Y</t>
    </r>
    <r>
      <rPr>
        <i/>
        <vertAlign val="subscript"/>
        <sz val="10"/>
        <rFont val="Arial"/>
        <family val="2"/>
      </rPr>
      <t>t</t>
    </r>
    <r>
      <rPr>
        <i/>
        <sz val="10"/>
        <rFont val="Arial"/>
        <family val="2"/>
      </rPr>
      <t>-Y</t>
    </r>
    <r>
      <rPr>
        <i/>
        <vertAlign val="subscript"/>
        <sz val="10"/>
        <rFont val="Arial"/>
        <family val="2"/>
      </rPr>
      <t>0</t>
    </r>
    <r>
      <rPr>
        <i/>
        <sz val="10"/>
        <rFont val="Arial"/>
        <family val="2"/>
      </rPr>
      <t>:1</t>
    </r>
  </si>
  <si>
    <r>
      <t>Y</t>
    </r>
    <r>
      <rPr>
        <i/>
        <vertAlign val="subscript"/>
        <sz val="10"/>
        <rFont val="Arial"/>
        <family val="2"/>
      </rPr>
      <t>t</t>
    </r>
    <r>
      <rPr>
        <i/>
        <sz val="10"/>
        <rFont val="Arial"/>
        <family val="2"/>
      </rPr>
      <t>-Y</t>
    </r>
    <r>
      <rPr>
        <i/>
        <vertAlign val="subscript"/>
        <sz val="10"/>
        <rFont val="Arial"/>
        <family val="2"/>
      </rPr>
      <t>0</t>
    </r>
    <r>
      <rPr>
        <i/>
        <sz val="10"/>
        <rFont val="Arial"/>
        <family val="2"/>
      </rPr>
      <t>:2</t>
    </r>
  </si>
  <si>
    <t>Ekvationer</t>
  </si>
  <si>
    <r>
      <t>C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=MPC*Y</t>
    </r>
    <r>
      <rPr>
        <vertAlign val="subscript"/>
        <sz val="10"/>
        <rFont val="Arial"/>
        <family val="2"/>
      </rPr>
      <t>t-1</t>
    </r>
    <r>
      <rPr>
        <sz val="11"/>
        <color theme="1"/>
        <rFont val="Calibri"/>
        <family val="2"/>
        <scheme val="minor"/>
      </rPr>
      <t>, I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=I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+I</t>
    </r>
    <r>
      <rPr>
        <vertAlign val="sub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>slump</t>
    </r>
    <r>
      <rPr>
        <sz val="10"/>
        <rFont val="Arial"/>
        <family val="2"/>
      </rPr>
      <t>, Y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=AD</t>
    </r>
    <r>
      <rPr>
        <vertAlign val="subscript"/>
        <sz val="10"/>
        <rFont val="Arial"/>
        <family val="2"/>
      </rPr>
      <t>t</t>
    </r>
  </si>
  <si>
    <t>Slump</t>
  </si>
  <si>
    <t>Multiplikatorn</t>
  </si>
  <si>
    <r>
      <t>Y</t>
    </r>
    <r>
      <rPr>
        <vertAlign val="subscript"/>
        <sz val="10"/>
        <color indexed="8"/>
        <rFont val="Arial"/>
        <family val="2"/>
      </rPr>
      <t>0</t>
    </r>
  </si>
  <si>
    <t>alt. 2:</t>
  </si>
  <si>
    <r>
      <t>I</t>
    </r>
    <r>
      <rPr>
        <i/>
        <vertAlign val="subscript"/>
        <sz val="10"/>
        <rFont val="Arial"/>
        <family val="2"/>
      </rPr>
      <t>t</t>
    </r>
    <r>
      <rPr>
        <i/>
        <vertAlign val="superscript"/>
        <sz val="10"/>
        <rFont val="Arial"/>
        <family val="2"/>
      </rPr>
      <t>slump</t>
    </r>
  </si>
  <si>
    <t>Ekvation</t>
  </si>
  <si>
    <r>
      <t>D</t>
    </r>
    <r>
      <rPr>
        <i/>
        <sz val="10"/>
        <rFont val="Arial"/>
        <family val="2"/>
      </rPr>
      <t>s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 xml:space="preserve"> = (</t>
    </r>
    <r>
      <rPr>
        <i/>
        <sz val="10"/>
        <rFont val="Arial"/>
        <family val="2"/>
      </rPr>
      <t>r</t>
    </r>
    <r>
      <rPr>
        <sz val="10"/>
        <rFont val="Arial"/>
        <family val="2"/>
      </rPr>
      <t>-</t>
    </r>
    <r>
      <rPr>
        <i/>
        <sz val="10"/>
        <rFont val="Arial"/>
        <family val="2"/>
      </rPr>
      <t>g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>s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>+u</t>
    </r>
    <r>
      <rPr>
        <vertAlign val="subscript"/>
        <sz val="10"/>
        <rFont val="Arial"/>
        <family val="2"/>
      </rPr>
      <t>t</t>
    </r>
  </si>
  <si>
    <r>
      <t xml:space="preserve">Realränta, </t>
    </r>
    <r>
      <rPr>
        <i/>
        <sz val="8"/>
        <rFont val="Arial"/>
        <family val="2"/>
      </rPr>
      <t>r</t>
    </r>
  </si>
  <si>
    <r>
      <t xml:space="preserve">Tillväxtakt i real BNP, </t>
    </r>
    <r>
      <rPr>
        <i/>
        <sz val="8"/>
        <rFont val="Arial"/>
        <family val="2"/>
      </rPr>
      <t>g</t>
    </r>
  </si>
  <si>
    <r>
      <t>Primärt budgetunderskott (andel av BNP)= u</t>
    </r>
    <r>
      <rPr>
        <vertAlign val="subscript"/>
        <sz val="8"/>
        <rFont val="Arial"/>
        <family val="2"/>
      </rPr>
      <t xml:space="preserve">t </t>
    </r>
  </si>
  <si>
    <r>
      <t>Initial statsskuldkvot = s</t>
    </r>
    <r>
      <rPr>
        <vertAlign val="subscript"/>
        <sz val="8"/>
        <rFont val="Arial"/>
        <family val="2"/>
      </rPr>
      <t>0</t>
    </r>
    <r>
      <rPr>
        <sz val="8"/>
        <rFont val="Arial"/>
        <family val="2"/>
      </rPr>
      <t xml:space="preserve"> </t>
    </r>
  </si>
  <si>
    <t>Startår</t>
  </si>
  <si>
    <t>Simulering</t>
  </si>
  <si>
    <t>År</t>
  </si>
  <si>
    <t>s:1</t>
  </si>
  <si>
    <r>
      <t>D</t>
    </r>
    <r>
      <rPr>
        <sz val="11"/>
        <color theme="1"/>
        <rFont val="Calibri"/>
        <family val="2"/>
        <scheme val="minor"/>
      </rPr>
      <t>s:1</t>
    </r>
  </si>
  <si>
    <t>s:2</t>
  </si>
  <si>
    <r>
      <t>D</t>
    </r>
    <r>
      <rPr>
        <sz val="11"/>
        <color theme="1"/>
        <rFont val="Calibri"/>
        <family val="2"/>
        <scheme val="minor"/>
      </rPr>
      <t>s:2</t>
    </r>
  </si>
  <si>
    <t>skuldankare</t>
  </si>
  <si>
    <t>Den enkla keynesianska modellen: 45-gradersdiagrammet</t>
  </si>
  <si>
    <r>
      <t>C=C</t>
    </r>
    <r>
      <rPr>
        <vertAlign val="subscript"/>
        <sz val="10"/>
        <rFont val="Arial"/>
        <family val="2"/>
      </rPr>
      <t>0</t>
    </r>
    <r>
      <rPr>
        <sz val="11"/>
        <color theme="1"/>
        <rFont val="Calibri"/>
        <family val="2"/>
        <scheme val="minor"/>
      </rPr>
      <t xml:space="preserve"> + MPC*Y, AD</t>
    </r>
    <r>
      <rPr>
        <sz val="10"/>
        <rFont val="Arial"/>
        <family val="2"/>
      </rPr>
      <t>=I+C, Y = AD</t>
    </r>
  </si>
  <si>
    <t xml:space="preserve">alt. 1 </t>
  </si>
  <si>
    <r>
      <t>C</t>
    </r>
    <r>
      <rPr>
        <vertAlign val="subscript"/>
        <sz val="10"/>
        <rFont val="Arial"/>
        <family val="2"/>
      </rPr>
      <t>0</t>
    </r>
  </si>
  <si>
    <t>C:1</t>
  </si>
  <si>
    <t>AD:1</t>
  </si>
  <si>
    <t>C:2</t>
  </si>
  <si>
    <t>AD:2</t>
  </si>
  <si>
    <t>AD=Y</t>
  </si>
  <si>
    <t xml:space="preserve">Phillipskurvan med adaptiva förväntningar </t>
  </si>
  <si>
    <t xml:space="preserve">Utfall: tidsserier </t>
  </si>
  <si>
    <r>
      <t xml:space="preserve">Utfall: </t>
    </r>
    <r>
      <rPr>
        <b/>
        <i/>
        <sz val="12"/>
        <rFont val="Symbol"/>
        <family val="1"/>
        <charset val="2"/>
      </rPr>
      <t>p</t>
    </r>
    <r>
      <rPr>
        <b/>
        <i/>
        <sz val="12"/>
        <rFont val="Arial"/>
        <family val="2"/>
      </rPr>
      <t>-u-planet</t>
    </r>
  </si>
  <si>
    <t>Year</t>
  </si>
  <si>
    <t>p</t>
  </si>
  <si>
    <r>
      <t>p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>:1</t>
    </r>
  </si>
  <si>
    <r>
      <t>p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>-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>:1</t>
    </r>
  </si>
  <si>
    <t>u:1</t>
  </si>
  <si>
    <r>
      <t>p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>:2</t>
    </r>
  </si>
  <si>
    <r>
      <t>p</t>
    </r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>-</t>
    </r>
    <r>
      <rPr>
        <sz val="10"/>
        <rFont val="Symbol"/>
        <family val="1"/>
        <charset val="2"/>
      </rPr>
      <t>p</t>
    </r>
    <r>
      <rPr>
        <sz val="10"/>
        <rFont val="Arial"/>
        <family val="2"/>
      </rPr>
      <t>:2</t>
    </r>
  </si>
  <si>
    <t>u:2</t>
  </si>
  <si>
    <t>´-"-</t>
  </si>
  <si>
    <t>Alt.2</t>
  </si>
  <si>
    <t>Alt. 1</t>
  </si>
  <si>
    <t>c*</t>
  </si>
  <si>
    <t>y*</t>
  </si>
  <si>
    <t>k*</t>
  </si>
  <si>
    <r>
      <t>D</t>
    </r>
    <r>
      <rPr>
        <i/>
        <sz val="10"/>
        <rFont val="Arial"/>
        <family val="2"/>
      </rPr>
      <t>k</t>
    </r>
  </si>
  <si>
    <r>
      <t>d</t>
    </r>
    <r>
      <rPr>
        <i/>
        <sz val="10"/>
        <rFont val="Arial"/>
        <family val="2"/>
      </rPr>
      <t>k</t>
    </r>
  </si>
  <si>
    <t>I/N</t>
  </si>
  <si>
    <t>C/N</t>
  </si>
  <si>
    <t>y</t>
  </si>
  <si>
    <t>k</t>
  </si>
  <si>
    <t>Steady state</t>
  </si>
  <si>
    <t>S/L*</t>
  </si>
  <si>
    <t>C/L*</t>
  </si>
  <si>
    <r>
      <t>D</t>
    </r>
    <r>
      <rPr>
        <i/>
        <sz val="10"/>
        <rFont val="Arial"/>
        <family val="2"/>
      </rPr>
      <t>k:2</t>
    </r>
  </si>
  <si>
    <r>
      <t>d</t>
    </r>
    <r>
      <rPr>
        <i/>
        <sz val="10"/>
        <rFont val="Arial"/>
        <family val="2"/>
      </rPr>
      <t>k:2</t>
    </r>
  </si>
  <si>
    <t>sy:2</t>
  </si>
  <si>
    <t>y:2</t>
  </si>
  <si>
    <r>
      <t>D</t>
    </r>
    <r>
      <rPr>
        <i/>
        <sz val="10"/>
        <rFont val="Arial"/>
        <family val="2"/>
      </rPr>
      <t>k:1</t>
    </r>
  </si>
  <si>
    <r>
      <t>d</t>
    </r>
    <r>
      <rPr>
        <i/>
        <sz val="10"/>
        <rFont val="Arial"/>
        <family val="2"/>
      </rPr>
      <t>k:1</t>
    </r>
  </si>
  <si>
    <t>sy:1</t>
  </si>
  <si>
    <t>y:1</t>
  </si>
  <si>
    <t>Steady state värden</t>
  </si>
  <si>
    <r>
      <t>k</t>
    </r>
    <r>
      <rPr>
        <i/>
        <vertAlign val="subscript"/>
        <sz val="10"/>
        <rFont val="Arial"/>
        <family val="2"/>
      </rPr>
      <t>1</t>
    </r>
  </si>
  <si>
    <t>s</t>
  </si>
  <si>
    <r>
      <t>d</t>
    </r>
    <r>
      <rPr>
        <i/>
        <sz val="10"/>
        <rFont val="Arial"/>
        <family val="2"/>
      </rPr>
      <t>+n</t>
    </r>
  </si>
  <si>
    <t>Före</t>
  </si>
  <si>
    <r>
      <t xml:space="preserve">Utfall: </t>
    </r>
    <r>
      <rPr>
        <b/>
        <sz val="12"/>
        <rFont val="Symbol"/>
        <family val="1"/>
        <charset val="2"/>
      </rPr>
      <t>D</t>
    </r>
    <r>
      <rPr>
        <b/>
        <i/>
        <sz val="12"/>
        <rFont val="Arial"/>
        <family val="2"/>
      </rPr>
      <t>k</t>
    </r>
    <r>
      <rPr>
        <b/>
        <sz val="12"/>
        <rFont val="Arial"/>
        <family val="2"/>
      </rPr>
      <t>-</t>
    </r>
    <r>
      <rPr>
        <b/>
        <i/>
        <sz val="12"/>
        <rFont val="Arial"/>
        <family val="2"/>
      </rPr>
      <t>k</t>
    </r>
    <r>
      <rPr>
        <b/>
        <sz val="12"/>
        <rFont val="Arial"/>
        <family val="2"/>
      </rPr>
      <t>-diagram</t>
    </r>
  </si>
  <si>
    <r>
      <t>D</t>
    </r>
    <r>
      <rPr>
        <i/>
        <sz val="10"/>
        <rFont val="Arial"/>
        <family val="2"/>
      </rPr>
      <t>k=sy-</t>
    </r>
    <r>
      <rPr>
        <sz val="10"/>
        <rFont val="Arial"/>
        <family val="2"/>
      </rPr>
      <t>(</t>
    </r>
    <r>
      <rPr>
        <i/>
        <sz val="10"/>
        <rFont val="Symbol"/>
        <family val="1"/>
        <charset val="2"/>
      </rPr>
      <t>d</t>
    </r>
    <r>
      <rPr>
        <i/>
        <sz val="10"/>
        <rFont val="Arial"/>
        <family val="2"/>
      </rPr>
      <t>+g</t>
    </r>
    <r>
      <rPr>
        <i/>
        <vertAlign val="subscript"/>
        <sz val="10"/>
        <rFont val="Arial"/>
        <family val="2"/>
      </rPr>
      <t>N</t>
    </r>
    <r>
      <rPr>
        <sz val="10"/>
        <rFont val="Arial"/>
        <family val="2"/>
      </rPr>
      <t>)</t>
    </r>
    <r>
      <rPr>
        <i/>
        <sz val="10"/>
        <rFont val="Arial"/>
        <family val="2"/>
      </rPr>
      <t>k</t>
    </r>
  </si>
  <si>
    <r>
      <t>D</t>
    </r>
    <r>
      <rPr>
        <i/>
        <sz val="10"/>
        <rFont val="Arial"/>
        <family val="2"/>
      </rPr>
      <t>k</t>
    </r>
    <r>
      <rPr>
        <sz val="11"/>
        <color theme="1"/>
        <rFont val="Calibri"/>
        <family val="2"/>
        <scheme val="minor"/>
      </rPr>
      <t xml:space="preserve"> </t>
    </r>
  </si>
  <si>
    <t>Depr. + befolkn. tillv</t>
  </si>
  <si>
    <t>C/L=(1-s)y</t>
  </si>
  <si>
    <t>Konsumtion per cap</t>
  </si>
  <si>
    <t>I/L=S/L=sy</t>
  </si>
  <si>
    <t>Investeringar per cap</t>
  </si>
  <si>
    <t>s=S/Y</t>
  </si>
  <si>
    <t>Investeringskvot</t>
  </si>
  <si>
    <r>
      <t>y=Ak</t>
    </r>
    <r>
      <rPr>
        <i/>
        <vertAlign val="superscript"/>
        <sz val="10"/>
        <rFont val="Symbol"/>
        <family val="1"/>
        <charset val="2"/>
      </rPr>
      <t>a</t>
    </r>
  </si>
  <si>
    <t>Prod.funktion</t>
  </si>
  <si>
    <t>k=K/L</t>
  </si>
  <si>
    <t>Kapital per cap</t>
  </si>
  <si>
    <t>y=Y/L</t>
  </si>
  <si>
    <t>BNP per cap</t>
  </si>
  <si>
    <t>Utfall: Tidsseriediagram</t>
  </si>
  <si>
    <r>
      <t xml:space="preserve">Utfall: </t>
    </r>
    <r>
      <rPr>
        <b/>
        <i/>
        <sz val="12"/>
        <rFont val="Arial"/>
        <family val="2"/>
      </rPr>
      <t>y-k-</t>
    </r>
    <r>
      <rPr>
        <b/>
        <sz val="12"/>
        <rFont val="Arial"/>
        <family val="2"/>
      </rPr>
      <t>diagram</t>
    </r>
  </si>
  <si>
    <t xml:space="preserve">Neoklassisk tillväxtmodell </t>
  </si>
  <si>
    <t xml:space="preserve">B </t>
  </si>
  <si>
    <t xml:space="preserve">Index </t>
  </si>
  <si>
    <t>C-index</t>
  </si>
  <si>
    <t>Growth rate=</t>
  </si>
  <si>
    <t>Relative change</t>
  </si>
  <si>
    <r>
      <t>ln</t>
    </r>
    <r>
      <rPr>
        <i/>
        <sz val="10"/>
        <rFont val="Arial"/>
        <family val="2"/>
      </rPr>
      <t>y</t>
    </r>
  </si>
  <si>
    <r>
      <t>(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-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t-1</t>
    </r>
    <r>
      <rPr>
        <sz val="11"/>
        <color theme="1"/>
        <rFont val="Calibri"/>
        <family val="2"/>
        <scheme val="minor"/>
      </rPr>
      <t>)/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t-1</t>
    </r>
  </si>
  <si>
    <r>
      <t>ln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-ln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t-1</t>
    </r>
  </si>
  <si>
    <r>
      <t>(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-y</t>
    </r>
    <r>
      <rPr>
        <vertAlign val="subscript"/>
        <sz val="10"/>
        <rFont val="Arial"/>
        <family val="2"/>
      </rPr>
      <t>t-1</t>
    </r>
    <r>
      <rPr>
        <sz val="11"/>
        <color theme="1"/>
        <rFont val="Calibri"/>
        <family val="2"/>
        <scheme val="minor"/>
      </rPr>
      <t>)/</t>
    </r>
    <r>
      <rPr>
        <i/>
        <sz val="10"/>
        <rFont val="Arial"/>
        <family val="2"/>
      </rPr>
      <t>y</t>
    </r>
    <r>
      <rPr>
        <vertAlign val="subscript"/>
        <sz val="10"/>
        <rFont val="Arial"/>
        <family val="2"/>
      </rPr>
      <t>t</t>
    </r>
  </si>
  <si>
    <t>lny</t>
  </si>
  <si>
    <r>
      <t>(y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-y</t>
    </r>
    <r>
      <rPr>
        <vertAlign val="subscript"/>
        <sz val="10"/>
        <rFont val="Arial"/>
        <family val="2"/>
      </rPr>
      <t>t-1</t>
    </r>
    <r>
      <rPr>
        <sz val="11"/>
        <color theme="1"/>
        <rFont val="Calibri"/>
        <family val="2"/>
        <scheme val="minor"/>
      </rPr>
      <t>)/y</t>
    </r>
    <r>
      <rPr>
        <vertAlign val="subscript"/>
        <sz val="10"/>
        <rFont val="Arial"/>
        <family val="2"/>
      </rPr>
      <t>t-1</t>
    </r>
  </si>
  <si>
    <r>
      <t>(y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>-y</t>
    </r>
    <r>
      <rPr>
        <vertAlign val="subscript"/>
        <sz val="10"/>
        <rFont val="Arial"/>
        <family val="2"/>
      </rPr>
      <t>t-1</t>
    </r>
    <r>
      <rPr>
        <sz val="11"/>
        <color theme="1"/>
        <rFont val="Calibri"/>
        <family val="2"/>
        <scheme val="minor"/>
      </rPr>
      <t>)/y</t>
    </r>
    <r>
      <rPr>
        <vertAlign val="subscript"/>
        <sz val="10"/>
        <rFont val="Arial"/>
        <family val="2"/>
      </rPr>
      <t>t</t>
    </r>
  </si>
  <si>
    <t>Exponentiell trend och loglinjär trend</t>
  </si>
  <si>
    <t>Faktisk</t>
  </si>
  <si>
    <t>Trend</t>
  </si>
  <si>
    <t>Cykel</t>
  </si>
  <si>
    <t>Relativ arbetslöshet,procent av arbetskraften , 16-64 år, SCB</t>
  </si>
  <si>
    <t>Data</t>
  </si>
  <si>
    <t>Prognoser</t>
  </si>
  <si>
    <t>Prognosfel</t>
  </si>
  <si>
    <t>Arbetslöshet t</t>
  </si>
  <si>
    <t>Medel 2000-2020</t>
  </si>
  <si>
    <t>Arbetslöshet t-1</t>
  </si>
  <si>
    <t>AR(1)-prognos</t>
  </si>
  <si>
    <t>KI-prognos (dec)</t>
  </si>
  <si>
    <t>Naiv prognos</t>
  </si>
  <si>
    <t>AR(1)-prognosfel</t>
  </si>
  <si>
    <t>KI-prognosfel</t>
  </si>
  <si>
    <t>Naivt prognosfel</t>
  </si>
  <si>
    <t>Medelfel</t>
  </si>
  <si>
    <t>RMSE</t>
  </si>
  <si>
    <t>Basår</t>
  </si>
  <si>
    <t>Basår värde</t>
  </si>
  <si>
    <t>Ursprungliga värden</t>
  </si>
  <si>
    <t>Basår = 1</t>
  </si>
  <si>
    <t>Basår = 100</t>
  </si>
  <si>
    <t>Logartimen en serie med konstant tillväxttakt</t>
  </si>
  <si>
    <t>Logaritmen av en tidsserie</t>
  </si>
  <si>
    <t>Relativ förändring i BNP, tillväxt</t>
  </si>
  <si>
    <t>Real BNP</t>
  </si>
  <si>
    <t>ln(real BNP)</t>
  </si>
  <si>
    <t>Kedjning av två serier med olika basår</t>
  </si>
  <si>
    <t>Yjmv</t>
  </si>
  <si>
    <r>
      <t>y</t>
    </r>
    <r>
      <rPr>
        <vertAlign val="superscript"/>
        <sz val="10"/>
        <rFont val="Arial"/>
        <family val="2"/>
      </rPr>
      <t>Exptrend</t>
    </r>
  </si>
  <si>
    <r>
      <t>y</t>
    </r>
    <r>
      <rPr>
        <vertAlign val="superscript"/>
        <sz val="10"/>
        <rFont val="Arial"/>
        <family val="2"/>
      </rPr>
      <t>lntrend</t>
    </r>
  </si>
  <si>
    <t>Indexvariabler</t>
  </si>
  <si>
    <t>Basår = 1991</t>
  </si>
  <si>
    <t>Basår = 1980</t>
  </si>
  <si>
    <r>
      <t>lny-lny</t>
    </r>
    <r>
      <rPr>
        <vertAlign val="superscript"/>
        <sz val="10"/>
        <rFont val="Arial"/>
        <family val="2"/>
      </rPr>
      <t>trend</t>
    </r>
  </si>
  <si>
    <r>
      <t>y-y</t>
    </r>
    <r>
      <rPr>
        <vertAlign val="superscript"/>
        <sz val="10"/>
        <rFont val="Arial"/>
        <family val="2"/>
      </rPr>
      <t>exptrend</t>
    </r>
  </si>
  <si>
    <r>
      <t>p</t>
    </r>
    <r>
      <rPr>
        <vertAlign val="sub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>e</t>
    </r>
    <r>
      <rPr>
        <sz val="11"/>
        <color theme="1"/>
        <rFont val="Calibri"/>
        <family val="2"/>
        <scheme val="minor"/>
      </rPr>
      <t>=</t>
    </r>
    <r>
      <rPr>
        <sz val="10"/>
        <rFont val="Symbol"/>
        <family val="1"/>
        <charset val="2"/>
      </rPr>
      <t>p</t>
    </r>
    <r>
      <rPr>
        <vertAlign val="superscript"/>
        <sz val="10"/>
        <rFont val="Arial"/>
        <family val="2"/>
      </rPr>
      <t>e</t>
    </r>
    <r>
      <rPr>
        <vertAlign val="subscript"/>
        <sz val="10"/>
        <rFont val="Arial"/>
        <family val="2"/>
      </rPr>
      <t xml:space="preserve">t-1 </t>
    </r>
    <r>
      <rPr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>(</t>
    </r>
    <r>
      <rPr>
        <sz val="10"/>
        <rFont val="Symbol"/>
        <family val="1"/>
        <charset val="2"/>
      </rPr>
      <t>p</t>
    </r>
    <r>
      <rPr>
        <vertAlign val="superscript"/>
        <sz val="10"/>
        <rFont val="Arial"/>
        <family val="2"/>
      </rPr>
      <t>e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>-</t>
    </r>
    <r>
      <rPr>
        <sz val="10"/>
        <rFont val="Symbol"/>
        <family val="1"/>
        <charset val="2"/>
      </rPr>
      <t>p</t>
    </r>
    <r>
      <rPr>
        <vertAlign val="subscript"/>
        <sz val="10"/>
        <rFont val="Arial"/>
        <family val="2"/>
      </rPr>
      <t>t-1</t>
    </r>
    <r>
      <rPr>
        <sz val="10"/>
        <rFont val="Arial"/>
        <family val="2"/>
      </rPr>
      <t>)</t>
    </r>
  </si>
  <si>
    <r>
      <t>u</t>
    </r>
    <r>
      <rPr>
        <i/>
        <vertAlign val="subscript"/>
        <sz val="10"/>
        <rFont val="Arial"/>
        <family val="2"/>
      </rPr>
      <t>jmv</t>
    </r>
  </si>
  <si>
    <r>
      <t>u</t>
    </r>
    <r>
      <rPr>
        <sz val="11"/>
        <color theme="1"/>
        <rFont val="Calibri"/>
        <family val="2"/>
        <scheme val="minor"/>
      </rPr>
      <t>=</t>
    </r>
    <r>
      <rPr>
        <i/>
        <sz val="10"/>
        <rFont val="Arial"/>
        <family val="2"/>
      </rPr>
      <t>u</t>
    </r>
    <r>
      <rPr>
        <i/>
        <vertAlign val="subscript"/>
        <sz val="10"/>
        <rFont val="Arial"/>
        <family val="2"/>
      </rPr>
      <t>jmv</t>
    </r>
    <r>
      <rPr>
        <sz val="11"/>
        <color theme="1"/>
        <rFont val="Calibri"/>
        <family val="2"/>
        <scheme val="minor"/>
      </rPr>
      <t xml:space="preserve">+ </t>
    </r>
    <r>
      <rPr>
        <i/>
        <sz val="10"/>
        <rFont val="Arial"/>
        <family val="2"/>
      </rPr>
      <t>a</t>
    </r>
    <r>
      <rPr>
        <sz val="11"/>
        <color theme="1"/>
        <rFont val="Calibri"/>
        <family val="2"/>
        <scheme val="minor"/>
      </rPr>
      <t>(</t>
    </r>
    <r>
      <rPr>
        <sz val="10"/>
        <rFont val="Symbol"/>
        <family val="1"/>
        <charset val="2"/>
      </rPr>
      <t>p</t>
    </r>
    <r>
      <rPr>
        <vertAlign val="superscript"/>
        <sz val="10"/>
        <rFont val="Arial"/>
        <family val="2"/>
      </rPr>
      <t>e</t>
    </r>
    <r>
      <rPr>
        <vertAlign val="subscript"/>
        <sz val="10"/>
        <rFont val="Arial"/>
        <family val="2"/>
      </rPr>
      <t>t</t>
    </r>
    <r>
      <rPr>
        <sz val="11"/>
        <color theme="1"/>
        <rFont val="Calibri"/>
        <family val="2"/>
        <scheme val="minor"/>
      </rPr>
      <t xml:space="preserve">- </t>
    </r>
    <r>
      <rPr>
        <sz val="10"/>
        <rFont val="Symbol"/>
        <family val="1"/>
        <charset val="2"/>
      </rPr>
      <t>p</t>
    </r>
    <r>
      <rPr>
        <vertAlign val="subscript"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</si>
  <si>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mål 2100</t>
    </r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</si>
  <si>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-tillväxt 2017-2060, %</t>
    </r>
  </si>
  <si>
    <t>Real BNP per capita, SEK</t>
  </si>
  <si>
    <t>Exponentiell trend 1970-89 med prognos 1990-2000</t>
  </si>
  <si>
    <t>BNP, mdkr</t>
  </si>
  <si>
    <t>Index 2022 = 1</t>
  </si>
  <si>
    <t>Index 2015 = 1</t>
  </si>
  <si>
    <t>Löpande priser</t>
  </si>
  <si>
    <t>Fasta priser referensår 2022</t>
  </si>
  <si>
    <t>Fasta priser referensår 2015</t>
  </si>
  <si>
    <t>Tillväxt 1982-2022</t>
  </si>
  <si>
    <t>Tillväxt 1999-2019</t>
  </si>
  <si>
    <t>GDP per capita (constant 2015 US$)</t>
  </si>
  <si>
    <t>Sub-Saharan Africa</t>
  </si>
  <si>
    <t>Latin America &amp; Caribbean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</si>
</sst>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0"/>
    <numFmt numFmtId="166" formatCode="_-* #,##0_-;\-* #,##0_-;_-* &quot;-&quot;??_-;_-@_-"/>
    <numFmt numFmtId="167" formatCode="0.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vertAlign val="subscript"/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sz val="8"/>
      <color indexed="81"/>
      <name val="Tahoma"/>
      <family val="2"/>
    </font>
    <font>
      <vertAlign val="subscript"/>
      <sz val="8"/>
      <color indexed="81"/>
      <name val="Tahoma"/>
      <family val="2"/>
    </font>
    <font>
      <vertAlign val="superscript"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b/>
      <i/>
      <sz val="12"/>
      <name val="Arial"/>
      <family val="2"/>
    </font>
    <font>
      <i/>
      <sz val="10"/>
      <name val="Arial"/>
      <family val="2"/>
      <charset val="2"/>
    </font>
    <font>
      <i/>
      <sz val="10"/>
      <name val="Symbol"/>
      <family val="1"/>
      <charset val="2"/>
    </font>
    <font>
      <i/>
      <vertAlign val="subscript"/>
      <sz val="10"/>
      <name val="Arial"/>
      <family val="2"/>
    </font>
    <font>
      <i/>
      <vertAlign val="superscript"/>
      <sz val="10"/>
      <name val="Arial"/>
      <family val="2"/>
    </font>
    <font>
      <sz val="10"/>
      <color indexed="8"/>
      <name val="Tahoma"/>
      <family val="2"/>
    </font>
    <font>
      <vertAlign val="subscript"/>
      <sz val="10"/>
      <color indexed="8"/>
      <name val="Arial"/>
      <family val="2"/>
    </font>
    <font>
      <vertAlign val="subscript"/>
      <sz val="10"/>
      <color indexed="8"/>
      <name val="Tahoma"/>
      <family val="2"/>
    </font>
    <font>
      <sz val="10"/>
      <color indexed="8"/>
      <name val="Symbol"/>
      <family val="2"/>
      <charset val="2"/>
    </font>
    <font>
      <vertAlign val="subscript"/>
      <sz val="12"/>
      <color indexed="8"/>
      <name val="Tahoma"/>
      <family val="2"/>
    </font>
    <font>
      <vertAlign val="superscript"/>
      <sz val="10"/>
      <color indexed="8"/>
      <name val="Tahoma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name val="Symbol"/>
      <family val="1"/>
      <charset val="2"/>
    </font>
    <font>
      <sz val="8"/>
      <name val="Arial"/>
      <family val="2"/>
    </font>
    <font>
      <i/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vertAlign val="subscript"/>
      <sz val="8"/>
      <name val="Arial"/>
      <family val="2"/>
    </font>
    <font>
      <b/>
      <sz val="10"/>
      <color indexed="8"/>
      <name val="Arial"/>
      <family val="2"/>
    </font>
    <font>
      <sz val="12"/>
      <color rgb="FF000000"/>
      <name val="+mn-lt"/>
      <charset val="1"/>
    </font>
    <font>
      <vertAlign val="subscript"/>
      <sz val="12"/>
      <color rgb="FF000000"/>
      <name val="+mn-lt"/>
      <charset val="1"/>
    </font>
    <font>
      <sz val="12"/>
      <color rgb="FF000000"/>
      <name val="Symbol"/>
      <family val="2"/>
      <charset val="2"/>
    </font>
    <font>
      <sz val="11"/>
      <color rgb="FF000000"/>
      <name val="Tahoma"/>
      <family val="2"/>
    </font>
    <font>
      <vertAlign val="subscript"/>
      <sz val="11"/>
      <color rgb="FF000000"/>
      <name val="Tahoma"/>
      <family val="2"/>
    </font>
    <font>
      <i/>
      <sz val="8"/>
      <color indexed="81"/>
      <name val="Tahoma"/>
      <family val="2"/>
    </font>
    <font>
      <sz val="10"/>
      <color indexed="81"/>
      <name val="Tahoma"/>
      <family val="2"/>
    </font>
    <font>
      <vertAlign val="subscript"/>
      <sz val="10"/>
      <color indexed="81"/>
      <name val="Tahoma"/>
      <family val="2"/>
    </font>
    <font>
      <sz val="10"/>
      <color indexed="81"/>
      <name val="Symbol"/>
      <family val="1"/>
      <charset val="2"/>
    </font>
    <font>
      <b/>
      <i/>
      <sz val="12"/>
      <name val="Symbol"/>
      <family val="1"/>
      <charset val="2"/>
    </font>
    <font>
      <sz val="10"/>
      <color indexed="57"/>
      <name val="Arial"/>
      <family val="2"/>
    </font>
    <font>
      <i/>
      <sz val="10"/>
      <color indexed="81"/>
      <name val="Tahoma"/>
      <family val="2"/>
    </font>
    <font>
      <vertAlign val="superscript"/>
      <sz val="10"/>
      <color indexed="81"/>
      <name val="Tahoma"/>
      <family val="2"/>
    </font>
    <font>
      <vertAlign val="superscript"/>
      <sz val="10"/>
      <color indexed="81"/>
      <name val="Arial"/>
      <family val="2"/>
    </font>
    <font>
      <i/>
      <sz val="10"/>
      <name val="Arial"/>
      <family val="2"/>
    </font>
    <font>
      <i/>
      <sz val="10"/>
      <name val="Symbol"/>
      <family val="1"/>
      <charset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2"/>
      <name val="Symbol"/>
      <family val="1"/>
      <charset val="2"/>
    </font>
    <font>
      <i/>
      <vertAlign val="superscript"/>
      <sz val="10"/>
      <name val="Symbol"/>
      <family val="1"/>
      <charset val="2"/>
    </font>
    <font>
      <b/>
      <sz val="14"/>
      <name val="Arial"/>
      <family val="2"/>
    </font>
    <font>
      <vertAlign val="superscript"/>
      <sz val="10"/>
      <color indexed="81"/>
      <name val="Symbol"/>
      <family val="1"/>
      <charset val="2"/>
    </font>
    <font>
      <sz val="10"/>
      <color indexed="81"/>
      <name val="Times New Roman"/>
      <family val="1"/>
    </font>
    <font>
      <i/>
      <sz val="10"/>
      <color indexed="81"/>
      <name val="Symbol"/>
      <family val="1"/>
      <charset val="2"/>
    </font>
    <font>
      <i/>
      <sz val="10"/>
      <color indexed="81"/>
      <name val="Times New Roman"/>
      <family val="1"/>
    </font>
    <font>
      <i/>
      <sz val="10"/>
      <color indexed="81"/>
      <name val="Arial"/>
      <family val="2"/>
    </font>
    <font>
      <vertAlign val="superscript"/>
      <sz val="8"/>
      <color indexed="81"/>
      <name val="Symbol"/>
      <family val="1"/>
      <charset val="2"/>
    </font>
    <font>
      <sz val="12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i/>
      <sz val="10"/>
      <color rgb="FF000000"/>
      <name val="Tahoma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77" fillId="0" borderId="0"/>
    <xf numFmtId="0" fontId="85" fillId="0" borderId="0" applyNumberFormat="0" applyBorder="0" applyAlignment="0"/>
    <xf numFmtId="43" fontId="20" fillId="0" borderId="0" applyFont="0" applyFill="0" applyBorder="0" applyAlignment="0" applyProtection="0"/>
    <xf numFmtId="0" fontId="85" fillId="0" borderId="0" applyBorder="0"/>
  </cellStyleXfs>
  <cellXfs count="288">
    <xf numFmtId="0" fontId="0" fillId="0" borderId="0" xfId="0"/>
    <xf numFmtId="0" fontId="4" fillId="0" borderId="0" xfId="2" applyFont="1"/>
    <xf numFmtId="0" fontId="3" fillId="0" borderId="0" xfId="2"/>
    <xf numFmtId="0" fontId="3" fillId="0" borderId="3" xfId="2" applyBorder="1"/>
    <xf numFmtId="0" fontId="3" fillId="0" borderId="4" xfId="2" applyBorder="1"/>
    <xf numFmtId="0" fontId="6" fillId="0" borderId="0" xfId="2" applyFont="1"/>
    <xf numFmtId="0" fontId="3" fillId="0" borderId="5" xfId="2" applyBorder="1"/>
    <xf numFmtId="1" fontId="3" fillId="0" borderId="0" xfId="2" applyNumberFormat="1"/>
    <xf numFmtId="164" fontId="3" fillId="0" borderId="0" xfId="2" applyNumberFormat="1"/>
    <xf numFmtId="0" fontId="3" fillId="0" borderId="6" xfId="2" applyBorder="1"/>
    <xf numFmtId="0" fontId="7" fillId="0" borderId="1" xfId="2" applyFont="1" applyBorder="1"/>
    <xf numFmtId="0" fontId="3" fillId="0" borderId="0" xfId="2" applyAlignment="1">
      <alignment horizontal="right"/>
    </xf>
    <xf numFmtId="0" fontId="6" fillId="0" borderId="5" xfId="2" applyFont="1" applyBorder="1"/>
    <xf numFmtId="0" fontId="10" fillId="0" borderId="0" xfId="2" applyFont="1"/>
    <xf numFmtId="0" fontId="10" fillId="0" borderId="0" xfId="2" applyFont="1" applyAlignment="1">
      <alignment horizontal="right"/>
    </xf>
    <xf numFmtId="0" fontId="3" fillId="0" borderId="9" xfId="2" applyBorder="1"/>
    <xf numFmtId="0" fontId="3" fillId="0" borderId="10" xfId="2" applyBorder="1"/>
    <xf numFmtId="0" fontId="3" fillId="0" borderId="11" xfId="2" applyBorder="1"/>
    <xf numFmtId="165" fontId="3" fillId="0" borderId="0" xfId="2" applyNumberFormat="1"/>
    <xf numFmtId="0" fontId="3" fillId="0" borderId="13" xfId="2" applyBorder="1"/>
    <xf numFmtId="0" fontId="3" fillId="0" borderId="7" xfId="2" applyBorder="1" applyAlignment="1">
      <alignment horizontal="right"/>
    </xf>
    <xf numFmtId="0" fontId="3" fillId="0" borderId="8" xfId="2" applyBorder="1"/>
    <xf numFmtId="0" fontId="11" fillId="0" borderId="0" xfId="2" applyFont="1"/>
    <xf numFmtId="1" fontId="3" fillId="0" borderId="10" xfId="2" applyNumberFormat="1" applyBorder="1"/>
    <xf numFmtId="0" fontId="0" fillId="2" borderId="0" xfId="0" applyFill="1" applyAlignment="1">
      <alignment horizontal="center"/>
    </xf>
    <xf numFmtId="0" fontId="0" fillId="0" borderId="7" xfId="0" applyBorder="1"/>
    <xf numFmtId="43" fontId="0" fillId="0" borderId="0" xfId="1" applyFont="1"/>
    <xf numFmtId="0" fontId="0" fillId="0" borderId="0" xfId="0" applyAlignment="1">
      <alignment horizontal="center"/>
    </xf>
    <xf numFmtId="0" fontId="20" fillId="2" borderId="0" xfId="5" applyFill="1" applyAlignment="1">
      <alignment horizontal="center"/>
    </xf>
    <xf numFmtId="0" fontId="20" fillId="0" borderId="0" xfId="5"/>
    <xf numFmtId="0" fontId="21" fillId="0" borderId="17" xfId="5" applyFont="1" applyBorder="1"/>
    <xf numFmtId="0" fontId="21" fillId="0" borderId="18" xfId="5" applyFont="1" applyBorder="1"/>
    <xf numFmtId="0" fontId="21" fillId="0" borderId="0" xfId="5" applyFont="1"/>
    <xf numFmtId="0" fontId="22" fillId="0" borderId="17" xfId="5" applyFont="1" applyBorder="1"/>
    <xf numFmtId="0" fontId="17" fillId="0" borderId="19" xfId="5" applyFont="1" applyBorder="1"/>
    <xf numFmtId="0" fontId="17" fillId="0" borderId="17" xfId="5" applyFont="1" applyBorder="1"/>
    <xf numFmtId="0" fontId="21" fillId="0" borderId="20" xfId="5" applyFont="1" applyBorder="1"/>
    <xf numFmtId="0" fontId="21" fillId="0" borderId="21" xfId="5" applyFont="1" applyBorder="1"/>
    <xf numFmtId="0" fontId="21" fillId="0" borderId="22" xfId="5" applyFont="1" applyBorder="1"/>
    <xf numFmtId="0" fontId="22" fillId="0" borderId="23" xfId="5" applyFont="1" applyBorder="1"/>
    <xf numFmtId="0" fontId="21" fillId="0" borderId="24" xfId="5" applyFont="1" applyBorder="1"/>
    <xf numFmtId="0" fontId="22" fillId="0" borderId="18" xfId="5" applyFont="1" applyBorder="1"/>
    <xf numFmtId="0" fontId="22" fillId="0" borderId="25" xfId="5" applyFont="1" applyBorder="1"/>
    <xf numFmtId="0" fontId="22" fillId="0" borderId="26" xfId="5" applyFont="1" applyBorder="1"/>
    <xf numFmtId="0" fontId="22" fillId="0" borderId="27" xfId="5" applyFont="1" applyBorder="1"/>
    <xf numFmtId="0" fontId="21" fillId="0" borderId="28" xfId="5" applyFont="1" applyBorder="1"/>
    <xf numFmtId="0" fontId="22" fillId="0" borderId="29" xfId="5" applyFont="1" applyBorder="1" applyAlignment="1">
      <alignment horizontal="right"/>
    </xf>
    <xf numFmtId="0" fontId="22" fillId="0" borderId="25" xfId="5" applyFont="1" applyBorder="1" applyAlignment="1">
      <alignment horizontal="right"/>
    </xf>
    <xf numFmtId="0" fontId="22" fillId="0" borderId="26" xfId="5" applyFont="1" applyBorder="1" applyAlignment="1">
      <alignment horizontal="right"/>
    </xf>
    <xf numFmtId="0" fontId="22" fillId="0" borderId="27" xfId="5" applyFont="1" applyBorder="1" applyAlignment="1">
      <alignment horizontal="right"/>
    </xf>
    <xf numFmtId="0" fontId="21" fillId="0" borderId="16" xfId="5" applyFont="1" applyBorder="1"/>
    <xf numFmtId="0" fontId="21" fillId="0" borderId="19" xfId="5" applyFont="1" applyBorder="1"/>
    <xf numFmtId="0" fontId="21" fillId="0" borderId="15" xfId="5" applyFont="1" applyBorder="1"/>
    <xf numFmtId="0" fontId="21" fillId="0" borderId="30" xfId="5" applyFont="1" applyBorder="1"/>
    <xf numFmtId="0" fontId="21" fillId="0" borderId="31" xfId="5" applyFont="1" applyBorder="1"/>
    <xf numFmtId="0" fontId="21" fillId="0" borderId="32" xfId="5" applyFont="1" applyBorder="1"/>
    <xf numFmtId="0" fontId="21" fillId="0" borderId="33" xfId="5" applyFont="1" applyBorder="1"/>
    <xf numFmtId="167" fontId="21" fillId="0" borderId="31" xfId="5" applyNumberFormat="1" applyFont="1" applyBorder="1"/>
    <xf numFmtId="167" fontId="21" fillId="0" borderId="32" xfId="5" applyNumberFormat="1" applyFont="1" applyBorder="1"/>
    <xf numFmtId="167" fontId="21" fillId="0" borderId="17" xfId="5" applyNumberFormat="1" applyFont="1" applyBorder="1"/>
    <xf numFmtId="167" fontId="21" fillId="0" borderId="0" xfId="5" applyNumberFormat="1" applyFont="1"/>
    <xf numFmtId="167" fontId="23" fillId="0" borderId="32" xfId="5" applyNumberFormat="1" applyFont="1" applyBorder="1"/>
    <xf numFmtId="0" fontId="20" fillId="0" borderId="17" xfId="5" applyBorder="1"/>
    <xf numFmtId="0" fontId="20" fillId="0" borderId="20" xfId="5" applyBorder="1"/>
    <xf numFmtId="0" fontId="20" fillId="0" borderId="30" xfId="5" applyBorder="1"/>
    <xf numFmtId="0" fontId="20" fillId="0" borderId="32" xfId="5" applyBorder="1"/>
    <xf numFmtId="167" fontId="20" fillId="0" borderId="0" xfId="5" applyNumberFormat="1"/>
    <xf numFmtId="167" fontId="20" fillId="0" borderId="32" xfId="5" applyNumberFormat="1" applyBorder="1"/>
    <xf numFmtId="0" fontId="1" fillId="0" borderId="0" xfId="6"/>
    <xf numFmtId="0" fontId="2" fillId="0" borderId="0" xfId="6" applyFont="1"/>
    <xf numFmtId="49" fontId="1" fillId="0" borderId="0" xfId="6" applyNumberFormat="1"/>
    <xf numFmtId="166" fontId="0" fillId="0" borderId="0" xfId="7" applyNumberFormat="1" applyFont="1"/>
    <xf numFmtId="164" fontId="1" fillId="0" borderId="0" xfId="6" applyNumberFormat="1"/>
    <xf numFmtId="0" fontId="1" fillId="2" borderId="0" xfId="6" applyFill="1" applyAlignment="1">
      <alignment horizontal="center"/>
    </xf>
    <xf numFmtId="0" fontId="17" fillId="0" borderId="7" xfId="6" applyFont="1" applyBorder="1"/>
    <xf numFmtId="0" fontId="1" fillId="0" borderId="7" xfId="6" applyBorder="1"/>
    <xf numFmtId="166" fontId="0" fillId="0" borderId="7" xfId="7" applyNumberFormat="1" applyFont="1" applyBorder="1"/>
    <xf numFmtId="0" fontId="17" fillId="0" borderId="0" xfId="6" applyFont="1"/>
    <xf numFmtId="166" fontId="0" fillId="0" borderId="0" xfId="7" applyNumberFormat="1" applyFont="1" applyFill="1"/>
    <xf numFmtId="0" fontId="25" fillId="2" borderId="0" xfId="2" applyFont="1" applyFill="1" applyAlignment="1">
      <alignment horizontal="center"/>
    </xf>
    <xf numFmtId="0" fontId="3" fillId="2" borderId="0" xfId="2" applyFill="1" applyAlignment="1">
      <alignment horizontal="center"/>
    </xf>
    <xf numFmtId="0" fontId="4" fillId="0" borderId="1" xfId="2" applyFont="1" applyBorder="1"/>
    <xf numFmtId="0" fontId="25" fillId="0" borderId="0" xfId="2" applyFont="1"/>
    <xf numFmtId="0" fontId="6" fillId="0" borderId="0" xfId="2" applyFont="1" applyAlignment="1">
      <alignment horizontal="right"/>
    </xf>
    <xf numFmtId="0" fontId="25" fillId="0" borderId="7" xfId="2" applyFont="1" applyBorder="1"/>
    <xf numFmtId="0" fontId="3" fillId="0" borderId="0" xfId="2" applyAlignment="1">
      <alignment horizontal="left"/>
    </xf>
    <xf numFmtId="0" fontId="25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1" fontId="27" fillId="0" borderId="0" xfId="2" applyNumberFormat="1" applyFont="1" applyAlignment="1">
      <alignment horizontal="left"/>
    </xf>
    <xf numFmtId="164" fontId="27" fillId="0" borderId="0" xfId="2" applyNumberFormat="1" applyFont="1" applyAlignment="1">
      <alignment horizontal="left"/>
    </xf>
    <xf numFmtId="0" fontId="25" fillId="0" borderId="10" xfId="2" applyFont="1" applyBorder="1" applyAlignment="1">
      <alignment horizontal="right"/>
    </xf>
    <xf numFmtId="1" fontId="27" fillId="0" borderId="10" xfId="2" applyNumberFormat="1" applyFont="1" applyBorder="1" applyAlignment="1">
      <alignment horizontal="left"/>
    </xf>
    <xf numFmtId="164" fontId="3" fillId="0" borderId="0" xfId="2" applyNumberFormat="1" applyAlignment="1">
      <alignment horizontal="right"/>
    </xf>
    <xf numFmtId="2" fontId="3" fillId="0" borderId="0" xfId="2" applyNumberFormat="1"/>
    <xf numFmtId="164" fontId="3" fillId="0" borderId="0" xfId="2" applyNumberFormat="1" applyAlignment="1">
      <alignment horizontal="left"/>
    </xf>
    <xf numFmtId="0" fontId="28" fillId="0" borderId="34" xfId="2" applyFont="1" applyBorder="1"/>
    <xf numFmtId="0" fontId="25" fillId="0" borderId="35" xfId="2" applyFont="1" applyBorder="1"/>
    <xf numFmtId="0" fontId="3" fillId="0" borderId="35" xfId="2" applyBorder="1"/>
    <xf numFmtId="0" fontId="25" fillId="0" borderId="34" xfId="2" applyFont="1" applyBorder="1"/>
    <xf numFmtId="0" fontId="3" fillId="0" borderId="36" xfId="2" applyBorder="1"/>
    <xf numFmtId="0" fontId="6" fillId="0" borderId="16" xfId="2" applyFont="1" applyBorder="1" applyAlignment="1">
      <alignment horizontal="right"/>
    </xf>
    <xf numFmtId="0" fontId="29" fillId="0" borderId="7" xfId="2" applyFont="1" applyBorder="1" applyAlignment="1">
      <alignment horizontal="right"/>
    </xf>
    <xf numFmtId="0" fontId="6" fillId="0" borderId="7" xfId="2" applyFont="1" applyBorder="1" applyAlignment="1">
      <alignment horizontal="right"/>
    </xf>
    <xf numFmtId="0" fontId="6" fillId="0" borderId="15" xfId="2" applyFont="1" applyBorder="1" applyAlignment="1">
      <alignment horizontal="right"/>
    </xf>
    <xf numFmtId="2" fontId="7" fillId="0" borderId="0" xfId="2" applyNumberFormat="1" applyFont="1"/>
    <xf numFmtId="2" fontId="25" fillId="0" borderId="0" xfId="2" applyNumberFormat="1" applyFont="1"/>
    <xf numFmtId="2" fontId="3" fillId="0" borderId="6" xfId="2" applyNumberFormat="1" applyBorder="1"/>
    <xf numFmtId="2" fontId="7" fillId="0" borderId="0" xfId="2" applyNumberFormat="1" applyFont="1" applyAlignment="1">
      <alignment horizontal="right"/>
    </xf>
    <xf numFmtId="2" fontId="7" fillId="0" borderId="10" xfId="2" applyNumberFormat="1" applyFont="1" applyBorder="1"/>
    <xf numFmtId="164" fontId="3" fillId="0" borderId="10" xfId="2" applyNumberFormat="1" applyBorder="1"/>
    <xf numFmtId="2" fontId="3" fillId="0" borderId="10" xfId="2" applyNumberFormat="1" applyBorder="1"/>
    <xf numFmtId="2" fontId="25" fillId="0" borderId="10" xfId="2" applyNumberFormat="1" applyFont="1" applyBorder="1"/>
    <xf numFmtId="2" fontId="3" fillId="0" borderId="11" xfId="2" applyNumberFormat="1" applyBorder="1"/>
    <xf numFmtId="0" fontId="3" fillId="2" borderId="6" xfId="2" applyFill="1" applyBorder="1" applyAlignment="1">
      <alignment horizontal="center"/>
    </xf>
    <xf numFmtId="0" fontId="4" fillId="0" borderId="3" xfId="2" applyFont="1" applyBorder="1"/>
    <xf numFmtId="0" fontId="7" fillId="0" borderId="0" xfId="2" applyFont="1"/>
    <xf numFmtId="0" fontId="3" fillId="0" borderId="12" xfId="2" applyBorder="1"/>
    <xf numFmtId="0" fontId="7" fillId="0" borderId="0" xfId="2" applyFont="1" applyAlignment="1">
      <alignment horizontal="right"/>
    </xf>
    <xf numFmtId="164" fontId="27" fillId="0" borderId="0" xfId="2" applyNumberFormat="1" applyFont="1" applyAlignment="1">
      <alignment horizontal="right"/>
    </xf>
    <xf numFmtId="1" fontId="27" fillId="0" borderId="10" xfId="2" applyNumberFormat="1" applyFont="1" applyBorder="1" applyAlignment="1">
      <alignment horizontal="right"/>
    </xf>
    <xf numFmtId="0" fontId="28" fillId="0" borderId="5" xfId="2" applyFont="1" applyBorder="1"/>
    <xf numFmtId="0" fontId="6" fillId="0" borderId="14" xfId="2" applyFont="1" applyBorder="1" applyAlignment="1">
      <alignment horizontal="right"/>
    </xf>
    <xf numFmtId="0" fontId="6" fillId="0" borderId="8" xfId="2" applyFont="1" applyBorder="1" applyAlignment="1">
      <alignment horizontal="right"/>
    </xf>
    <xf numFmtId="0" fontId="25" fillId="0" borderId="5" xfId="2" applyFont="1" applyBorder="1"/>
    <xf numFmtId="164" fontId="25" fillId="0" borderId="0" xfId="2" applyNumberFormat="1" applyFont="1"/>
    <xf numFmtId="1" fontId="25" fillId="0" borderId="0" xfId="2" applyNumberFormat="1" applyFont="1"/>
    <xf numFmtId="164" fontId="25" fillId="0" borderId="0" xfId="2" applyNumberFormat="1" applyFont="1" applyAlignment="1">
      <alignment horizontal="right"/>
    </xf>
    <xf numFmtId="0" fontId="25" fillId="0" borderId="9" xfId="2" applyFont="1" applyBorder="1"/>
    <xf numFmtId="164" fontId="25" fillId="0" borderId="10" xfId="2" applyNumberFormat="1" applyFont="1" applyBorder="1"/>
    <xf numFmtId="1" fontId="25" fillId="0" borderId="10" xfId="2" applyNumberFormat="1" applyFont="1" applyBorder="1"/>
    <xf numFmtId="0" fontId="3" fillId="2" borderId="0" xfId="8" applyFill="1" applyAlignment="1">
      <alignment horizontal="center"/>
    </xf>
    <xf numFmtId="0" fontId="25" fillId="2" borderId="0" xfId="8" applyFont="1" applyFill="1"/>
    <xf numFmtId="0" fontId="3" fillId="0" borderId="0" xfId="8"/>
    <xf numFmtId="0" fontId="11" fillId="0" borderId="0" xfId="8" applyFont="1"/>
    <xf numFmtId="0" fontId="3" fillId="0" borderId="1" xfId="8" applyBorder="1"/>
    <xf numFmtId="0" fontId="28" fillId="0" borderId="3" xfId="8" applyFont="1" applyBorder="1"/>
    <xf numFmtId="0" fontId="6" fillId="0" borderId="3" xfId="8" applyFont="1" applyBorder="1" applyAlignment="1">
      <alignment horizontal="right"/>
    </xf>
    <xf numFmtId="0" fontId="41" fillId="0" borderId="3" xfId="8" applyFont="1" applyBorder="1"/>
    <xf numFmtId="0" fontId="41" fillId="0" borderId="4" xfId="8" applyFont="1" applyBorder="1"/>
    <xf numFmtId="0" fontId="3" fillId="0" borderId="5" xfId="8" applyBorder="1"/>
    <xf numFmtId="0" fontId="6" fillId="0" borderId="0" xfId="8" applyFont="1" applyAlignment="1">
      <alignment horizontal="right"/>
    </xf>
    <xf numFmtId="0" fontId="9" fillId="0" borderId="7" xfId="8" applyFont="1" applyBorder="1" applyAlignment="1">
      <alignment horizontal="right"/>
    </xf>
    <xf numFmtId="0" fontId="10" fillId="0" borderId="8" xfId="8" applyFont="1" applyBorder="1" applyAlignment="1">
      <alignment horizontal="right"/>
    </xf>
    <xf numFmtId="0" fontId="6" fillId="0" borderId="5" xfId="8" applyFont="1" applyBorder="1"/>
    <xf numFmtId="0" fontId="42" fillId="0" borderId="0" xfId="8" applyFont="1" applyAlignment="1">
      <alignment horizontal="right"/>
    </xf>
    <xf numFmtId="0" fontId="44" fillId="0" borderId="0" xfId="8" applyFont="1"/>
    <xf numFmtId="0" fontId="45" fillId="0" borderId="6" xfId="8" applyFont="1" applyBorder="1"/>
    <xf numFmtId="0" fontId="3" fillId="0" borderId="9" xfId="8" applyBorder="1"/>
    <xf numFmtId="0" fontId="3" fillId="0" borderId="10" xfId="8" applyBorder="1"/>
    <xf numFmtId="0" fontId="6" fillId="0" borderId="10" xfId="8" applyFont="1" applyBorder="1" applyAlignment="1">
      <alignment horizontal="right"/>
    </xf>
    <xf numFmtId="0" fontId="44" fillId="0" borderId="10" xfId="8" applyFont="1" applyBorder="1"/>
    <xf numFmtId="0" fontId="47" fillId="0" borderId="11" xfId="8" applyFont="1" applyBorder="1"/>
    <xf numFmtId="0" fontId="28" fillId="0" borderId="1" xfId="8" applyFont="1" applyBorder="1" applyAlignment="1">
      <alignment horizontal="left"/>
    </xf>
    <xf numFmtId="0" fontId="9" fillId="0" borderId="2" xfId="8" applyFont="1" applyBorder="1" applyAlignment="1">
      <alignment horizontal="right"/>
    </xf>
    <xf numFmtId="0" fontId="3" fillId="0" borderId="2" xfId="8" applyBorder="1"/>
    <xf numFmtId="0" fontId="10" fillId="0" borderId="2" xfId="8" applyFont="1" applyBorder="1" applyAlignment="1">
      <alignment horizontal="right"/>
    </xf>
    <xf numFmtId="0" fontId="3" fillId="0" borderId="37" xfId="8" applyBorder="1"/>
    <xf numFmtId="0" fontId="3" fillId="0" borderId="14" xfId="8" applyBorder="1" applyAlignment="1">
      <alignment horizontal="right"/>
    </xf>
    <xf numFmtId="0" fontId="25" fillId="0" borderId="7" xfId="8" applyFont="1" applyBorder="1" applyAlignment="1">
      <alignment horizontal="right"/>
    </xf>
    <xf numFmtId="0" fontId="41" fillId="0" borderId="7" xfId="8" applyFont="1" applyBorder="1" applyAlignment="1">
      <alignment horizontal="right"/>
    </xf>
    <xf numFmtId="0" fontId="25" fillId="0" borderId="6" xfId="8" applyFont="1" applyBorder="1" applyAlignment="1">
      <alignment horizontal="right"/>
    </xf>
    <xf numFmtId="2" fontId="3" fillId="0" borderId="0" xfId="8" applyNumberFormat="1"/>
    <xf numFmtId="0" fontId="3" fillId="0" borderId="6" xfId="8" applyBorder="1"/>
    <xf numFmtId="167" fontId="3" fillId="0" borderId="0" xfId="8" applyNumberFormat="1"/>
    <xf numFmtId="2" fontId="3" fillId="0" borderId="10" xfId="8" applyNumberFormat="1" applyBorder="1"/>
    <xf numFmtId="0" fontId="3" fillId="0" borderId="11" xfId="8" applyBorder="1"/>
    <xf numFmtId="1" fontId="27" fillId="0" borderId="0" xfId="2" applyNumberFormat="1" applyFont="1" applyAlignment="1">
      <alignment horizontal="right"/>
    </xf>
    <xf numFmtId="0" fontId="6" fillId="0" borderId="6" xfId="2" applyFont="1" applyBorder="1" applyAlignment="1">
      <alignment horizontal="right"/>
    </xf>
    <xf numFmtId="1" fontId="25" fillId="0" borderId="13" xfId="2" applyNumberFormat="1" applyFont="1" applyBorder="1"/>
    <xf numFmtId="164" fontId="3" fillId="0" borderId="6" xfId="2" applyNumberFormat="1" applyBorder="1"/>
    <xf numFmtId="0" fontId="3" fillId="0" borderId="6" xfId="2" applyBorder="1" applyAlignment="1">
      <alignment horizontal="left"/>
    </xf>
    <xf numFmtId="1" fontId="9" fillId="0" borderId="0" xfId="2" applyNumberFormat="1" applyFont="1"/>
    <xf numFmtId="0" fontId="28" fillId="0" borderId="1" xfId="2" applyFont="1" applyBorder="1"/>
    <xf numFmtId="0" fontId="12" fillId="0" borderId="3" xfId="2" applyFont="1" applyBorder="1"/>
    <xf numFmtId="0" fontId="11" fillId="0" borderId="4" xfId="2" applyFont="1" applyBorder="1"/>
    <xf numFmtId="0" fontId="12" fillId="0" borderId="0" xfId="2" applyFont="1"/>
    <xf numFmtId="0" fontId="11" fillId="0" borderId="6" xfId="2" applyFont="1" applyBorder="1"/>
    <xf numFmtId="0" fontId="6" fillId="0" borderId="3" xfId="2" applyFont="1" applyBorder="1"/>
    <xf numFmtId="0" fontId="41" fillId="0" borderId="0" xfId="2" applyFont="1"/>
    <xf numFmtId="0" fontId="6" fillId="0" borderId="9" xfId="2" applyFont="1" applyBorder="1"/>
    <xf numFmtId="0" fontId="27" fillId="0" borderId="0" xfId="2" applyFont="1" applyAlignment="1">
      <alignment horizontal="right"/>
    </xf>
    <xf numFmtId="1" fontId="58" fillId="0" borderId="0" xfId="2" applyNumberFormat="1" applyFont="1" applyAlignment="1">
      <alignment horizontal="right"/>
    </xf>
    <xf numFmtId="1" fontId="9" fillId="0" borderId="0" xfId="2" applyNumberFormat="1" applyFont="1" applyAlignment="1">
      <alignment horizontal="right"/>
    </xf>
    <xf numFmtId="1" fontId="10" fillId="0" borderId="10" xfId="2" applyNumberFormat="1" applyFont="1" applyBorder="1"/>
    <xf numFmtId="0" fontId="6" fillId="0" borderId="2" xfId="2" applyFont="1" applyBorder="1"/>
    <xf numFmtId="0" fontId="3" fillId="0" borderId="2" xfId="2" applyBorder="1"/>
    <xf numFmtId="0" fontId="3" fillId="0" borderId="37" xfId="2" applyBorder="1"/>
    <xf numFmtId="0" fontId="41" fillId="0" borderId="7" xfId="2" applyFont="1" applyBorder="1" applyAlignment="1">
      <alignment horizontal="right"/>
    </xf>
    <xf numFmtId="0" fontId="3" fillId="2" borderId="0" xfId="2" applyFill="1"/>
    <xf numFmtId="0" fontId="62" fillId="0" borderId="8" xfId="2" applyFont="1" applyBorder="1" applyAlignment="1">
      <alignment horizontal="right"/>
    </xf>
    <xf numFmtId="0" fontId="62" fillId="0" borderId="7" xfId="2" applyFont="1" applyBorder="1" applyAlignment="1">
      <alignment horizontal="right"/>
    </xf>
    <xf numFmtId="0" fontId="63" fillId="0" borderId="7" xfId="2" applyFont="1" applyBorder="1" applyAlignment="1">
      <alignment horizontal="right"/>
    </xf>
    <xf numFmtId="0" fontId="3" fillId="0" borderId="14" xfId="2" applyBorder="1"/>
    <xf numFmtId="0" fontId="3" fillId="0" borderId="7" xfId="2" applyBorder="1"/>
    <xf numFmtId="0" fontId="5" fillId="0" borderId="5" xfId="2" applyFont="1" applyBorder="1"/>
    <xf numFmtId="2" fontId="25" fillId="0" borderId="11" xfId="2" applyNumberFormat="1" applyFont="1" applyBorder="1" applyAlignment="1">
      <alignment horizontal="right"/>
    </xf>
    <xf numFmtId="2" fontId="25" fillId="0" borderId="10" xfId="2" applyNumberFormat="1" applyFont="1" applyBorder="1" applyAlignment="1">
      <alignment horizontal="right"/>
    </xf>
    <xf numFmtId="2" fontId="6" fillId="0" borderId="9" xfId="2" applyNumberFormat="1" applyFont="1" applyBorder="1" applyAlignment="1">
      <alignment horizontal="right"/>
    </xf>
    <xf numFmtId="2" fontId="6" fillId="0" borderId="5" xfId="2" applyNumberFormat="1" applyFont="1" applyBorder="1" applyAlignment="1">
      <alignment horizontal="right"/>
    </xf>
    <xf numFmtId="2" fontId="9" fillId="0" borderId="6" xfId="2" applyNumberFormat="1" applyFont="1" applyBorder="1"/>
    <xf numFmtId="0" fontId="6" fillId="0" borderId="5" xfId="2" applyFont="1" applyBorder="1" applyAlignment="1">
      <alignment horizontal="right"/>
    </xf>
    <xf numFmtId="0" fontId="7" fillId="0" borderId="5" xfId="2" applyFont="1" applyBorder="1"/>
    <xf numFmtId="0" fontId="44" fillId="0" borderId="6" xfId="2" applyFont="1" applyBorder="1"/>
    <xf numFmtId="0" fontId="45" fillId="0" borderId="0" xfId="2" applyFont="1"/>
    <xf numFmtId="164" fontId="44" fillId="0" borderId="6" xfId="2" applyNumberFormat="1" applyFont="1" applyBorder="1"/>
    <xf numFmtId="0" fontId="63" fillId="0" borderId="5" xfId="2" applyFont="1" applyBorder="1" applyAlignment="1">
      <alignment horizontal="right"/>
    </xf>
    <xf numFmtId="0" fontId="41" fillId="0" borderId="5" xfId="2" applyFont="1" applyBorder="1" applyAlignment="1">
      <alignment horizontal="right"/>
    </xf>
    <xf numFmtId="0" fontId="64" fillId="0" borderId="8" xfId="2" applyFont="1" applyBorder="1" applyAlignment="1">
      <alignment horizontal="right"/>
    </xf>
    <xf numFmtId="0" fontId="65" fillId="0" borderId="7" xfId="2" applyFont="1" applyBorder="1" applyAlignment="1">
      <alignment horizontal="right"/>
    </xf>
    <xf numFmtId="0" fontId="63" fillId="0" borderId="0" xfId="2" applyFont="1" applyAlignment="1">
      <alignment horizontal="right"/>
    </xf>
    <xf numFmtId="0" fontId="63" fillId="0" borderId="6" xfId="2" applyFont="1" applyBorder="1" applyAlignment="1">
      <alignment horizontal="right"/>
    </xf>
    <xf numFmtId="0" fontId="41" fillId="0" borderId="5" xfId="2" applyFont="1" applyBorder="1"/>
    <xf numFmtId="0" fontId="62" fillId="0" borderId="6" xfId="2" applyFont="1" applyBorder="1" applyAlignment="1">
      <alignment horizontal="right"/>
    </xf>
    <xf numFmtId="0" fontId="3" fillId="0" borderId="1" xfId="2" applyBorder="1"/>
    <xf numFmtId="0" fontId="68" fillId="0" borderId="0" xfId="2" applyFont="1"/>
    <xf numFmtId="0" fontId="3" fillId="2" borderId="10" xfId="2" applyFill="1" applyBorder="1"/>
    <xf numFmtId="0" fontId="12" fillId="0" borderId="0" xfId="2" applyFont="1" applyAlignment="1">
      <alignment horizontal="right"/>
    </xf>
    <xf numFmtId="0" fontId="12" fillId="0" borderId="7" xfId="2" applyFont="1" applyBorder="1" applyAlignment="1">
      <alignment horizontal="right"/>
    </xf>
    <xf numFmtId="0" fontId="3" fillId="0" borderId="38" xfId="2" applyBorder="1"/>
    <xf numFmtId="0" fontId="75" fillId="0" borderId="0" xfId="2" applyFont="1"/>
    <xf numFmtId="167" fontId="3" fillId="0" borderId="0" xfId="2" applyNumberFormat="1"/>
    <xf numFmtId="0" fontId="76" fillId="0" borderId="0" xfId="2" applyFont="1"/>
    <xf numFmtId="0" fontId="43" fillId="0" borderId="0" xfId="2" applyFont="1"/>
    <xf numFmtId="0" fontId="12" fillId="0" borderId="7" xfId="2" applyFont="1" applyBorder="1"/>
    <xf numFmtId="0" fontId="12" fillId="0" borderId="16" xfId="2" applyFont="1" applyBorder="1" applyAlignment="1">
      <alignment horizontal="right"/>
    </xf>
    <xf numFmtId="3" fontId="3" fillId="0" borderId="0" xfId="2" applyNumberFormat="1"/>
    <xf numFmtId="0" fontId="77" fillId="4" borderId="0" xfId="9" applyFill="1" applyAlignment="1">
      <alignment horizontal="center"/>
    </xf>
    <xf numFmtId="0" fontId="77" fillId="0" borderId="0" xfId="9"/>
    <xf numFmtId="0" fontId="78" fillId="0" borderId="0" xfId="9" applyFont="1"/>
    <xf numFmtId="0" fontId="79" fillId="0" borderId="0" xfId="9" applyFont="1"/>
    <xf numFmtId="0" fontId="80" fillId="0" borderId="0" xfId="9" applyFont="1"/>
    <xf numFmtId="0" fontId="81" fillId="0" borderId="0" xfId="9" applyFont="1"/>
    <xf numFmtId="0" fontId="82" fillId="0" borderId="0" xfId="9" applyFont="1"/>
    <xf numFmtId="0" fontId="81" fillId="0" borderId="13" xfId="9" applyFont="1" applyBorder="1"/>
    <xf numFmtId="0" fontId="80" fillId="0" borderId="7" xfId="9" applyFont="1" applyBorder="1"/>
    <xf numFmtId="0" fontId="80" fillId="0" borderId="16" xfId="9" applyFont="1" applyBorder="1"/>
    <xf numFmtId="164" fontId="77" fillId="0" borderId="0" xfId="9" applyNumberFormat="1"/>
    <xf numFmtId="0" fontId="77" fillId="0" borderId="13" xfId="9" applyBorder="1"/>
    <xf numFmtId="164" fontId="77" fillId="3" borderId="0" xfId="9" applyNumberFormat="1" applyFill="1"/>
    <xf numFmtId="164" fontId="77" fillId="0" borderId="13" xfId="9" applyNumberFormat="1" applyBorder="1"/>
    <xf numFmtId="0" fontId="80" fillId="0" borderId="13" xfId="9" applyFont="1" applyBorder="1"/>
    <xf numFmtId="2" fontId="77" fillId="0" borderId="0" xfId="9" applyNumberFormat="1"/>
    <xf numFmtId="3" fontId="7" fillId="0" borderId="0" xfId="2" applyNumberFormat="1" applyFont="1" applyAlignment="1">
      <alignment horizontal="left"/>
    </xf>
    <xf numFmtId="0" fontId="25" fillId="0" borderId="7" xfId="2" applyFont="1" applyBorder="1" applyAlignment="1">
      <alignment horizontal="right"/>
    </xf>
    <xf numFmtId="0" fontId="3" fillId="0" borderId="0" xfId="2" applyAlignment="1">
      <alignment horizontal="center"/>
    </xf>
    <xf numFmtId="2" fontId="3" fillId="0" borderId="0" xfId="2" applyNumberFormat="1" applyAlignment="1">
      <alignment horizontal="right"/>
    </xf>
    <xf numFmtId="0" fontId="5" fillId="0" borderId="0" xfId="2" applyFont="1" applyAlignment="1">
      <alignment horizontal="left"/>
    </xf>
    <xf numFmtId="1" fontId="3" fillId="0" borderId="5" xfId="2" applyNumberFormat="1" applyBorder="1"/>
    <xf numFmtId="1" fontId="3" fillId="0" borderId="9" xfId="2" applyNumberFormat="1" applyBorder="1"/>
    <xf numFmtId="3" fontId="3" fillId="0" borderId="16" xfId="2" applyNumberFormat="1" applyBorder="1" applyAlignment="1">
      <alignment horizontal="right"/>
    </xf>
    <xf numFmtId="0" fontId="84" fillId="2" borderId="0" xfId="2" applyFont="1" applyFill="1" applyAlignment="1">
      <alignment horizontal="center"/>
    </xf>
    <xf numFmtId="2" fontId="3" fillId="0" borderId="16" xfId="2" applyNumberFormat="1" applyBorder="1" applyAlignment="1">
      <alignment horizontal="right"/>
    </xf>
    <xf numFmtId="3" fontId="0" fillId="0" borderId="0" xfId="0" applyNumberFormat="1"/>
    <xf numFmtId="3" fontId="3" fillId="0" borderId="0" xfId="2" applyNumberFormat="1" applyAlignment="1">
      <alignment horizontal="right"/>
    </xf>
    <xf numFmtId="0" fontId="3" fillId="0" borderId="16" xfId="2" applyBorder="1"/>
    <xf numFmtId="0" fontId="3" fillId="0" borderId="21" xfId="2" applyBorder="1"/>
    <xf numFmtId="0" fontId="26" fillId="0" borderId="0" xfId="2" applyFont="1"/>
    <xf numFmtId="0" fontId="6" fillId="0" borderId="9" xfId="2" applyFont="1" applyBorder="1" applyAlignment="1">
      <alignment horizontal="right"/>
    </xf>
    <xf numFmtId="0" fontId="7" fillId="0" borderId="7" xfId="2" applyFont="1" applyBorder="1" applyAlignment="1">
      <alignment horizontal="right"/>
    </xf>
    <xf numFmtId="0" fontId="7" fillId="0" borderId="8" xfId="2" applyFon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7" fillId="0" borderId="10" xfId="2" applyFont="1" applyBorder="1" applyAlignment="1">
      <alignment horizontal="right"/>
    </xf>
    <xf numFmtId="0" fontId="7" fillId="0" borderId="11" xfId="2" applyFont="1" applyBorder="1" applyAlignment="1">
      <alignment horizontal="right"/>
    </xf>
    <xf numFmtId="164" fontId="7" fillId="0" borderId="0" xfId="2" applyNumberFormat="1" applyFont="1"/>
    <xf numFmtId="0" fontId="26" fillId="0" borderId="0" xfId="2" applyFont="1" applyAlignment="1">
      <alignment horizontal="right"/>
    </xf>
    <xf numFmtId="0" fontId="4" fillId="0" borderId="5" xfId="2" applyFont="1" applyBorder="1"/>
    <xf numFmtId="0" fontId="1" fillId="0" borderId="0" xfId="6" applyAlignment="1">
      <alignment horizontal="center"/>
    </xf>
    <xf numFmtId="0" fontId="2" fillId="0" borderId="1" xfId="6" applyFont="1" applyBorder="1" applyAlignment="1">
      <alignment horizontal="center"/>
    </xf>
    <xf numFmtId="0" fontId="1" fillId="0" borderId="4" xfId="6" applyBorder="1" applyAlignment="1">
      <alignment horizontal="center"/>
    </xf>
    <xf numFmtId="0" fontId="2" fillId="0" borderId="5" xfId="6" applyFont="1" applyBorder="1" applyAlignment="1">
      <alignment horizontal="right" indent="1"/>
    </xf>
    <xf numFmtId="166" fontId="2" fillId="0" borderId="6" xfId="7" applyNumberFormat="1" applyFont="1" applyBorder="1" applyAlignment="1">
      <alignment horizontal="right"/>
    </xf>
    <xf numFmtId="164" fontId="2" fillId="0" borderId="6" xfId="6" applyNumberFormat="1" applyFont="1" applyBorder="1" applyAlignment="1">
      <alignment horizontal="right"/>
    </xf>
    <xf numFmtId="0" fontId="2" fillId="0" borderId="9" xfId="6" applyFont="1" applyBorder="1" applyAlignment="1">
      <alignment horizontal="right" indent="1"/>
    </xf>
    <xf numFmtId="164" fontId="2" fillId="0" borderId="11" xfId="6" applyNumberFormat="1" applyFont="1" applyBorder="1" applyAlignment="1">
      <alignment horizontal="right"/>
    </xf>
    <xf numFmtId="166" fontId="0" fillId="0" borderId="0" xfId="11" applyNumberFormat="1" applyFont="1"/>
    <xf numFmtId="166" fontId="20" fillId="0" borderId="0" xfId="5" applyNumberFormat="1"/>
    <xf numFmtId="0" fontId="85" fillId="0" borderId="0" xfId="12"/>
    <xf numFmtId="0" fontId="88" fillId="0" borderId="0" xfId="12" applyFont="1"/>
    <xf numFmtId="0" fontId="89" fillId="0" borderId="7" xfId="12" applyFont="1" applyBorder="1"/>
    <xf numFmtId="0" fontId="88" fillId="0" borderId="7" xfId="12" applyFont="1" applyBorder="1"/>
    <xf numFmtId="0" fontId="20" fillId="0" borderId="7" xfId="5" applyBorder="1"/>
    <xf numFmtId="0" fontId="85" fillId="0" borderId="7" xfId="12" applyBorder="1"/>
    <xf numFmtId="0" fontId="24" fillId="0" borderId="7" xfId="12" applyFont="1" applyBorder="1"/>
    <xf numFmtId="2" fontId="24" fillId="0" borderId="0" xfId="12" applyNumberFormat="1" applyFont="1"/>
    <xf numFmtId="0" fontId="24" fillId="0" borderId="0" xfId="12" applyFont="1"/>
    <xf numFmtId="3" fontId="24" fillId="0" borderId="0" xfId="12" applyNumberFormat="1" applyFont="1"/>
    <xf numFmtId="3" fontId="16" fillId="0" borderId="0" xfId="5" applyNumberFormat="1" applyFont="1"/>
    <xf numFmtId="2" fontId="90" fillId="0" borderId="0" xfId="12" applyNumberFormat="1" applyFont="1"/>
  </cellXfs>
  <cellStyles count="13">
    <cellStyle name="Normal" xfId="0" builtinId="0"/>
    <cellStyle name="Normal 2" xfId="2" xr:uid="{77EFE626-69D2-41F0-B510-8C2C0080C1A1}"/>
    <cellStyle name="Normal 2 2" xfId="3" xr:uid="{53FD8F42-04FE-405B-94F5-5421FD8AD74A}"/>
    <cellStyle name="Normal 2 3" xfId="6" xr:uid="{0A30E1F2-162B-405A-9A93-80229426BAEF}"/>
    <cellStyle name="Normal 3" xfId="5" xr:uid="{5869D7A3-60C9-47CC-8E0A-2417450DD2C5}"/>
    <cellStyle name="Normal 3 2" xfId="8" xr:uid="{69FEC729-0B08-4CD5-909E-413F74FAFFD9}"/>
    <cellStyle name="Normal 4" xfId="10" xr:uid="{064F573E-1A7B-47BD-AA92-04EDF5BE0F32}"/>
    <cellStyle name="Normal 5" xfId="12" xr:uid="{8D25E091-B1E5-4EB8-BF43-A4C612548416}"/>
    <cellStyle name="Normal 6" xfId="9" xr:uid="{BFDEAB1E-D73C-4E7E-ACC3-01DCE1707FA7}"/>
    <cellStyle name="Tusental" xfId="1" builtinId="3"/>
    <cellStyle name="Tusental 2" xfId="4" xr:uid="{40495389-D1A4-4024-8EAD-7D1A4595CCCA}"/>
    <cellStyle name="Tusental 2 2" xfId="7" xr:uid="{C212742D-0AEB-406E-BAED-1DBF9744BABD}"/>
    <cellStyle name="Tusental 3" xfId="11" xr:uid="{BA123683-19F0-4775-A318-DCEA1CDB36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66174403244474E-2"/>
          <c:y val="0.12037037037037036"/>
          <c:w val="0.90799087726242478"/>
          <c:h val="0.71262321376494608"/>
        </c:manualLayout>
      </c:layout>
      <c:lineChart>
        <c:grouping val="standard"/>
        <c:varyColors val="0"/>
        <c:ser>
          <c:idx val="0"/>
          <c:order val="0"/>
          <c:tx>
            <c:strRef>
              <c:f>'Fig 3.3'!$E$7</c:f>
              <c:strCache>
                <c:ptCount val="1"/>
                <c:pt idx="0">
                  <c:v>Löpande priser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3.3'!$D$8:$D$31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'Fig 3.3'!$E$8:$E$31</c:f>
              <c:numCache>
                <c:formatCode>#,##0</c:formatCode>
                <c:ptCount val="24"/>
                <c:pt idx="0">
                  <c:v>2408.1509999999998</c:v>
                </c:pt>
                <c:pt idx="1">
                  <c:v>2503.7310000000002</c:v>
                </c:pt>
                <c:pt idx="2">
                  <c:v>2598.3359999999998</c:v>
                </c:pt>
                <c:pt idx="3">
                  <c:v>2703.5509999999999</c:v>
                </c:pt>
                <c:pt idx="4">
                  <c:v>2830.194</c:v>
                </c:pt>
                <c:pt idx="5">
                  <c:v>2931.085</c:v>
                </c:pt>
                <c:pt idx="6">
                  <c:v>3121.6680000000001</c:v>
                </c:pt>
                <c:pt idx="7">
                  <c:v>3320.2780000000002</c:v>
                </c:pt>
                <c:pt idx="8">
                  <c:v>3412.2529999999997</c:v>
                </c:pt>
                <c:pt idx="9">
                  <c:v>3341.1669999999999</c:v>
                </c:pt>
                <c:pt idx="10">
                  <c:v>3573.5810000000001</c:v>
                </c:pt>
                <c:pt idx="11">
                  <c:v>3727.9049999999997</c:v>
                </c:pt>
                <c:pt idx="12">
                  <c:v>3743.0859999999998</c:v>
                </c:pt>
                <c:pt idx="13">
                  <c:v>3822.6709999999998</c:v>
                </c:pt>
                <c:pt idx="14">
                  <c:v>3992.73</c:v>
                </c:pt>
                <c:pt idx="15">
                  <c:v>4260.47</c:v>
                </c:pt>
                <c:pt idx="16">
                  <c:v>4415.0309999999999</c:v>
                </c:pt>
                <c:pt idx="17">
                  <c:v>4625.0940000000001</c:v>
                </c:pt>
                <c:pt idx="18">
                  <c:v>4828.3060000000005</c:v>
                </c:pt>
                <c:pt idx="19">
                  <c:v>5049.6190000000006</c:v>
                </c:pt>
                <c:pt idx="20">
                  <c:v>5038.5380000000005</c:v>
                </c:pt>
                <c:pt idx="21">
                  <c:v>5486.5580000000009</c:v>
                </c:pt>
                <c:pt idx="22">
                  <c:v>5971.5510000000004</c:v>
                </c:pt>
                <c:pt idx="23">
                  <c:v>6294.6659999999993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B-4ECD-8097-EB80A17E8CD4}"/>
            </c:ext>
          </c:extLst>
        </c:ser>
        <c:ser>
          <c:idx val="1"/>
          <c:order val="1"/>
          <c:tx>
            <c:strRef>
              <c:f>'Fig 3.3'!$F$7</c:f>
              <c:strCache>
                <c:ptCount val="1"/>
                <c:pt idx="0">
                  <c:v>Fasta priser referensår 2022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dPt>
            <c:idx val="22"/>
            <c:marker>
              <c:symbol val="circle"/>
              <c:size val="6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01B-4ECD-8097-EB80A17E8CD4}"/>
              </c:ext>
            </c:extLst>
          </c:dPt>
          <c:cat>
            <c:numRef>
              <c:f>'Fig 3.3'!$D$8:$D$31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'Fig 3.3'!$F$8:$F$31</c:f>
              <c:numCache>
                <c:formatCode>#,##0</c:formatCode>
                <c:ptCount val="24"/>
                <c:pt idx="0">
                  <c:v>3716.393</c:v>
                </c:pt>
                <c:pt idx="1">
                  <c:v>3770.2619999999997</c:v>
                </c:pt>
                <c:pt idx="2">
                  <c:v>3853.0919999999996</c:v>
                </c:pt>
                <c:pt idx="3">
                  <c:v>3942.0920000000001</c:v>
                </c:pt>
                <c:pt idx="4">
                  <c:v>4113.0550000000003</c:v>
                </c:pt>
                <c:pt idx="5">
                  <c:v>4230.6399999999994</c:v>
                </c:pt>
                <c:pt idx="6">
                  <c:v>4427.9049999999997</c:v>
                </c:pt>
                <c:pt idx="7">
                  <c:v>4580.1899999999996</c:v>
                </c:pt>
                <c:pt idx="8">
                  <c:v>4559.5529999999999</c:v>
                </c:pt>
                <c:pt idx="9">
                  <c:v>4361.6769999999997</c:v>
                </c:pt>
                <c:pt idx="10">
                  <c:v>4621.2889999999998</c:v>
                </c:pt>
                <c:pt idx="11">
                  <c:v>4768.9549999999999</c:v>
                </c:pt>
                <c:pt idx="12">
                  <c:v>4740.8999999999996</c:v>
                </c:pt>
                <c:pt idx="13">
                  <c:v>4797.2110000000002</c:v>
                </c:pt>
                <c:pt idx="14">
                  <c:v>4924.7110000000002</c:v>
                </c:pt>
                <c:pt idx="15">
                  <c:v>5145.7950000000001</c:v>
                </c:pt>
                <c:pt idx="16">
                  <c:v>5252.3429999999998</c:v>
                </c:pt>
                <c:pt idx="17">
                  <c:v>5387.22</c:v>
                </c:pt>
                <c:pt idx="18">
                  <c:v>5492.2719999999999</c:v>
                </c:pt>
                <c:pt idx="19">
                  <c:v>5601.3600000000006</c:v>
                </c:pt>
                <c:pt idx="20">
                  <c:v>5479.7979999999998</c:v>
                </c:pt>
                <c:pt idx="21">
                  <c:v>5816.6419999999998</c:v>
                </c:pt>
                <c:pt idx="22">
                  <c:v>5971.5510000000004</c:v>
                </c:pt>
                <c:pt idx="23">
                  <c:v>5959.8359999999984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B-4ECD-8097-EB80A17E8CD4}"/>
            </c:ext>
          </c:extLst>
        </c:ser>
        <c:ser>
          <c:idx val="2"/>
          <c:order val="2"/>
          <c:tx>
            <c:strRef>
              <c:f>'Fig 3.3'!$G$7</c:f>
              <c:strCache>
                <c:ptCount val="1"/>
                <c:pt idx="0">
                  <c:v>Fasta priser referensår 2015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5"/>
            <c:marker>
              <c:symbol val="circle"/>
              <c:size val="6"/>
              <c:spPr>
                <a:solidFill>
                  <a:schemeClr val="tx1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01B-4ECD-8097-EB80A17E8CD4}"/>
              </c:ext>
            </c:extLst>
          </c:dPt>
          <c:cat>
            <c:numRef>
              <c:f>'Fig 3.3'!$D$8:$D$31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'Fig 3.3'!$G$8:$G$31</c:f>
              <c:numCache>
                <c:formatCode>#,##0</c:formatCode>
                <c:ptCount val="24"/>
                <c:pt idx="0">
                  <c:v>3076.9941058106665</c:v>
                </c:pt>
                <c:pt idx="1">
                  <c:v>3121.5950388890342</c:v>
                </c:pt>
                <c:pt idx="2">
                  <c:v>3190.1742827376529</c:v>
                </c:pt>
                <c:pt idx="3">
                  <c:v>3263.8619889132783</c:v>
                </c:pt>
                <c:pt idx="4">
                  <c:v>3405.4111047661249</c:v>
                </c:pt>
                <c:pt idx="5">
                  <c:v>3502.7658118522018</c:v>
                </c:pt>
                <c:pt idx="6">
                  <c:v>3666.0917147593327</c:v>
                </c:pt>
                <c:pt idx="7">
                  <c:v>3792.1763477363556</c:v>
                </c:pt>
                <c:pt idx="8">
                  <c:v>3775.0899073729133</c:v>
                </c:pt>
                <c:pt idx="9">
                  <c:v>3611.2581259436101</c:v>
                </c:pt>
                <c:pt idx="10">
                  <c:v>3826.2043369061539</c:v>
                </c:pt>
                <c:pt idx="11">
                  <c:v>3948.4646607278373</c:v>
                </c:pt>
                <c:pt idx="12">
                  <c:v>3925.2364742474197</c:v>
                </c:pt>
                <c:pt idx="13">
                  <c:v>3971.8592655109665</c:v>
                </c:pt>
                <c:pt idx="14">
                  <c:v>4077.4231142457102</c:v>
                </c:pt>
                <c:pt idx="15">
                  <c:v>4260.47</c:v>
                </c:pt>
                <c:pt idx="16">
                  <c:v>4348.6866035685453</c:v>
                </c:pt>
                <c:pt idx="17">
                  <c:v>4460.3582523983187</c:v>
                </c:pt>
                <c:pt idx="18">
                  <c:v>4547.336240141708</c:v>
                </c:pt>
                <c:pt idx="19">
                  <c:v>4637.6558411674005</c:v>
                </c:pt>
                <c:pt idx="20">
                  <c:v>4537.0083699525539</c:v>
                </c:pt>
                <c:pt idx="21">
                  <c:v>4815.8989508404438</c:v>
                </c:pt>
                <c:pt idx="22">
                  <c:v>4944.1561292220158</c:v>
                </c:pt>
                <c:pt idx="23">
                  <c:v>4934.4566744147396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1B-4ECD-8097-EB80A17E8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1247568"/>
        <c:axId val="931254768"/>
      </c:lineChart>
      <c:catAx>
        <c:axId val="93124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mdkr</a:t>
                </a:r>
              </a:p>
            </c:rich>
          </c:tx>
          <c:layout>
            <c:manualLayout>
              <c:xMode val="edge"/>
              <c:yMode val="edge"/>
              <c:x val="1.7728080219775039E-2"/>
              <c:y val="1.446704578594338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1254768"/>
        <c:crosses val="autoZero"/>
        <c:auto val="1"/>
        <c:lblAlgn val="ctr"/>
        <c:lblOffset val="100"/>
        <c:noMultiLvlLbl val="0"/>
      </c:catAx>
      <c:valAx>
        <c:axId val="931254768"/>
        <c:scaling>
          <c:orientation val="minMax"/>
          <c:max val="65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3124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259443556988048E-2"/>
          <c:y val="0.92187445319335082"/>
          <c:w val="0.85562548352342038"/>
          <c:h val="7.81254839362931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sysselsatta</a:t>
            </a:r>
          </a:p>
        </c:rich>
      </c:tx>
      <c:layout>
        <c:manualLayout>
          <c:xMode val="edge"/>
          <c:yMode val="edge"/>
          <c:x val="0.303434806869613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80649009782868"/>
          <c:y val="0.20595964566929134"/>
          <c:w val="0.85026843235504657"/>
          <c:h val="0.43378726096737918"/>
        </c:manualLayout>
      </c:layout>
      <c:lineChart>
        <c:grouping val="standard"/>
        <c:varyColors val="0"/>
        <c:ser>
          <c:idx val="0"/>
          <c:order val="0"/>
          <c:tx>
            <c:strRef>
              <c:f>'Fig 8.9'!$C$8</c:f>
              <c:strCache>
                <c:ptCount val="1"/>
                <c:pt idx="0">
                  <c:v>jordbruk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 8.9'!$B$9:$B$109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cat>
          <c:val>
            <c:numRef>
              <c:f>'Fig 8.9'!$C$9:$C$109</c:f>
              <c:numCache>
                <c:formatCode>General</c:formatCode>
                <c:ptCount val="101"/>
                <c:pt idx="0">
                  <c:v>100</c:v>
                </c:pt>
                <c:pt idx="1">
                  <c:v>99</c:v>
                </c:pt>
                <c:pt idx="2">
                  <c:v>98</c:v>
                </c:pt>
                <c:pt idx="3">
                  <c:v>97</c:v>
                </c:pt>
                <c:pt idx="4">
                  <c:v>96</c:v>
                </c:pt>
                <c:pt idx="5">
                  <c:v>95</c:v>
                </c:pt>
                <c:pt idx="6">
                  <c:v>94</c:v>
                </c:pt>
                <c:pt idx="7">
                  <c:v>93</c:v>
                </c:pt>
                <c:pt idx="8">
                  <c:v>92</c:v>
                </c:pt>
                <c:pt idx="9">
                  <c:v>91</c:v>
                </c:pt>
                <c:pt idx="10">
                  <c:v>90</c:v>
                </c:pt>
                <c:pt idx="11">
                  <c:v>89</c:v>
                </c:pt>
                <c:pt idx="12">
                  <c:v>88</c:v>
                </c:pt>
                <c:pt idx="13">
                  <c:v>87</c:v>
                </c:pt>
                <c:pt idx="14">
                  <c:v>86</c:v>
                </c:pt>
                <c:pt idx="15">
                  <c:v>85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81</c:v>
                </c:pt>
                <c:pt idx="20">
                  <c:v>80</c:v>
                </c:pt>
                <c:pt idx="21">
                  <c:v>79</c:v>
                </c:pt>
                <c:pt idx="22">
                  <c:v>78</c:v>
                </c:pt>
                <c:pt idx="23">
                  <c:v>77</c:v>
                </c:pt>
                <c:pt idx="24">
                  <c:v>76</c:v>
                </c:pt>
                <c:pt idx="25">
                  <c:v>75</c:v>
                </c:pt>
                <c:pt idx="26">
                  <c:v>74</c:v>
                </c:pt>
                <c:pt idx="27">
                  <c:v>73</c:v>
                </c:pt>
                <c:pt idx="28">
                  <c:v>72</c:v>
                </c:pt>
                <c:pt idx="29">
                  <c:v>71</c:v>
                </c:pt>
                <c:pt idx="30">
                  <c:v>70</c:v>
                </c:pt>
                <c:pt idx="31">
                  <c:v>69</c:v>
                </c:pt>
                <c:pt idx="32">
                  <c:v>68</c:v>
                </c:pt>
                <c:pt idx="33">
                  <c:v>67</c:v>
                </c:pt>
                <c:pt idx="34">
                  <c:v>66</c:v>
                </c:pt>
                <c:pt idx="35">
                  <c:v>65</c:v>
                </c:pt>
                <c:pt idx="36">
                  <c:v>64</c:v>
                </c:pt>
                <c:pt idx="37">
                  <c:v>63</c:v>
                </c:pt>
                <c:pt idx="38">
                  <c:v>62</c:v>
                </c:pt>
                <c:pt idx="39">
                  <c:v>61</c:v>
                </c:pt>
                <c:pt idx="40">
                  <c:v>60</c:v>
                </c:pt>
                <c:pt idx="41">
                  <c:v>59</c:v>
                </c:pt>
                <c:pt idx="42">
                  <c:v>58</c:v>
                </c:pt>
                <c:pt idx="43">
                  <c:v>57</c:v>
                </c:pt>
                <c:pt idx="44">
                  <c:v>56</c:v>
                </c:pt>
                <c:pt idx="45">
                  <c:v>55</c:v>
                </c:pt>
                <c:pt idx="46">
                  <c:v>54</c:v>
                </c:pt>
                <c:pt idx="47">
                  <c:v>53</c:v>
                </c:pt>
                <c:pt idx="48">
                  <c:v>52</c:v>
                </c:pt>
                <c:pt idx="49">
                  <c:v>51</c:v>
                </c:pt>
                <c:pt idx="50">
                  <c:v>50</c:v>
                </c:pt>
                <c:pt idx="51">
                  <c:v>49</c:v>
                </c:pt>
                <c:pt idx="52">
                  <c:v>48</c:v>
                </c:pt>
                <c:pt idx="53">
                  <c:v>47</c:v>
                </c:pt>
                <c:pt idx="54">
                  <c:v>46</c:v>
                </c:pt>
                <c:pt idx="55">
                  <c:v>45</c:v>
                </c:pt>
                <c:pt idx="56">
                  <c:v>44</c:v>
                </c:pt>
                <c:pt idx="57">
                  <c:v>43</c:v>
                </c:pt>
                <c:pt idx="58">
                  <c:v>42</c:v>
                </c:pt>
                <c:pt idx="59">
                  <c:v>41</c:v>
                </c:pt>
                <c:pt idx="60">
                  <c:v>40</c:v>
                </c:pt>
                <c:pt idx="61">
                  <c:v>39</c:v>
                </c:pt>
                <c:pt idx="62">
                  <c:v>38</c:v>
                </c:pt>
                <c:pt idx="63">
                  <c:v>37</c:v>
                </c:pt>
                <c:pt idx="64">
                  <c:v>36</c:v>
                </c:pt>
                <c:pt idx="65">
                  <c:v>35</c:v>
                </c:pt>
                <c:pt idx="66">
                  <c:v>34</c:v>
                </c:pt>
                <c:pt idx="67">
                  <c:v>33</c:v>
                </c:pt>
                <c:pt idx="68">
                  <c:v>32</c:v>
                </c:pt>
                <c:pt idx="69">
                  <c:v>31</c:v>
                </c:pt>
                <c:pt idx="70">
                  <c:v>30</c:v>
                </c:pt>
                <c:pt idx="71">
                  <c:v>29</c:v>
                </c:pt>
                <c:pt idx="72">
                  <c:v>28</c:v>
                </c:pt>
                <c:pt idx="73">
                  <c:v>27</c:v>
                </c:pt>
                <c:pt idx="74">
                  <c:v>26</c:v>
                </c:pt>
                <c:pt idx="75">
                  <c:v>25</c:v>
                </c:pt>
                <c:pt idx="76">
                  <c:v>24</c:v>
                </c:pt>
                <c:pt idx="77">
                  <c:v>23</c:v>
                </c:pt>
                <c:pt idx="78">
                  <c:v>22</c:v>
                </c:pt>
                <c:pt idx="79">
                  <c:v>21</c:v>
                </c:pt>
                <c:pt idx="80">
                  <c:v>20</c:v>
                </c:pt>
                <c:pt idx="81">
                  <c:v>19</c:v>
                </c:pt>
                <c:pt idx="82">
                  <c:v>18</c:v>
                </c:pt>
                <c:pt idx="83">
                  <c:v>17</c:v>
                </c:pt>
                <c:pt idx="84">
                  <c:v>16</c:v>
                </c:pt>
                <c:pt idx="85">
                  <c:v>15</c:v>
                </c:pt>
                <c:pt idx="86">
                  <c:v>14</c:v>
                </c:pt>
                <c:pt idx="87">
                  <c:v>13</c:v>
                </c:pt>
                <c:pt idx="88">
                  <c:v>12</c:v>
                </c:pt>
                <c:pt idx="89">
                  <c:v>11</c:v>
                </c:pt>
                <c:pt idx="90">
                  <c:v>10</c:v>
                </c:pt>
                <c:pt idx="91">
                  <c:v>9</c:v>
                </c:pt>
                <c:pt idx="92">
                  <c:v>8</c:v>
                </c:pt>
                <c:pt idx="93">
                  <c:v>7</c:v>
                </c:pt>
                <c:pt idx="94">
                  <c:v>6</c:v>
                </c:pt>
                <c:pt idx="95">
                  <c:v>5</c:v>
                </c:pt>
                <c:pt idx="96">
                  <c:v>4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7-43F3-806C-A3B927405B44}"/>
            </c:ext>
          </c:extLst>
        </c:ser>
        <c:ser>
          <c:idx val="1"/>
          <c:order val="1"/>
          <c:tx>
            <c:strRef>
              <c:f>'Fig 8.9'!$D$8</c:f>
              <c:strCache>
                <c:ptCount val="1"/>
                <c:pt idx="0">
                  <c:v>industri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8.9'!$B$9:$B$109</c:f>
              <c:numCache>
                <c:formatCode>General</c:formatCode>
                <c:ptCount val="10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</c:numCache>
            </c:numRef>
          </c:cat>
          <c:val>
            <c:numRef>
              <c:f>'Fig 8.9'!$D$9:$D$109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7-43F3-806C-A3B92740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7776719"/>
        <c:axId val="1789810911"/>
      </c:lineChart>
      <c:catAx>
        <c:axId val="1767776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period</a:t>
                </a:r>
              </a:p>
            </c:rich>
          </c:tx>
          <c:layout>
            <c:manualLayout>
              <c:xMode val="edge"/>
              <c:yMode val="edge"/>
              <c:x val="0.83379270198229116"/>
              <c:y val="0.796314013379906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8981091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78981091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6777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99547399094799"/>
          <c:y val="0.85878585489313841"/>
          <c:w val="0.57852842705685414"/>
          <c:h val="0.1412143774915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CO</a:t>
            </a:r>
            <a:r>
              <a:rPr lang="en-US" sz="1400" baseline="-25000"/>
              <a:t>2</a:t>
            </a:r>
            <a:r>
              <a:rPr lang="en-US" sz="1400"/>
              <a:t>  (kt) </a:t>
            </a:r>
          </a:p>
        </c:rich>
      </c:tx>
      <c:layout>
        <c:manualLayout>
          <c:xMode val="edge"/>
          <c:yMode val="edge"/>
          <c:x val="2.6034558180227461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0456933508311461"/>
          <c:y val="0.13388938496090053"/>
          <c:w val="0.84478473003374577"/>
          <c:h val="0.64283055118110233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 9.4'!$E$6</c:f>
              <c:strCache>
                <c:ptCount val="1"/>
                <c:pt idx="0">
                  <c:v>CO2 utsläpp (kt)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 9.4'!$D$7:$D$117</c:f>
              <c:numCache>
                <c:formatCode>_-* #\ ##0_-;\-* #\ ##0_-;_-* "-"??_-;_-@_-</c:formatCode>
                <c:ptCount val="111"/>
                <c:pt idx="0">
                  <c:v>37905.343116602657</c:v>
                </c:pt>
                <c:pt idx="1">
                  <c:v>38446.640305016808</c:v>
                </c:pt>
                <c:pt idx="2">
                  <c:v>39126.44784439238</c:v>
                </c:pt>
                <c:pt idx="3">
                  <c:v>39724.779932418365</c:v>
                </c:pt>
                <c:pt idx="4">
                  <c:v>40916.715661327697</c:v>
                </c:pt>
                <c:pt idx="5">
                  <c:v>42153.176381490412</c:v>
                </c:pt>
                <c:pt idx="6">
                  <c:v>43581.655455368731</c:v>
                </c:pt>
                <c:pt idx="7">
                  <c:v>45182.89993622202</c:v>
                </c:pt>
                <c:pt idx="8">
                  <c:v>46337.86842578448</c:v>
                </c:pt>
                <c:pt idx="9">
                  <c:v>47843.128594129172</c:v>
                </c:pt>
                <c:pt idx="10">
                  <c:v>49940.895932668805</c:v>
                </c:pt>
                <c:pt idx="11">
                  <c:v>50919.962292719581</c:v>
                </c:pt>
                <c:pt idx="12">
                  <c:v>52031.073283868791</c:v>
                </c:pt>
                <c:pt idx="13">
                  <c:v>53573.126204369284</c:v>
                </c:pt>
                <c:pt idx="14">
                  <c:v>55934.340917180307</c:v>
                </c:pt>
                <c:pt idx="15">
                  <c:v>58124.158576850481</c:v>
                </c:pt>
                <c:pt idx="16">
                  <c:v>60669.918254733944</c:v>
                </c:pt>
                <c:pt idx="17">
                  <c:v>63293.125729720974</c:v>
                </c:pt>
                <c:pt idx="18">
                  <c:v>64466.24043478167</c:v>
                </c:pt>
                <c:pt idx="19">
                  <c:v>63387.062251315823</c:v>
                </c:pt>
                <c:pt idx="20">
                  <c:v>66113.11913156329</c:v>
                </c:pt>
                <c:pt idx="21">
                  <c:v>68189.253910520536</c:v>
                </c:pt>
                <c:pt idx="22">
                  <c:v>69905.552100879489</c:v>
                </c:pt>
                <c:pt idx="23">
                  <c:v>71767.092198789731</c:v>
                </c:pt>
                <c:pt idx="24">
                  <c:v>73810.630933121342</c:v>
                </c:pt>
                <c:pt idx="25">
                  <c:v>75935.751526686363</c:v>
                </c:pt>
                <c:pt idx="26">
                  <c:v>77904.136579049416</c:v>
                </c:pt>
                <c:pt idx="27">
                  <c:v>79851.73999352564</c:v>
                </c:pt>
                <c:pt idx="28">
                  <c:v>81848.033493363779</c:v>
                </c:pt>
                <c:pt idx="29">
                  <c:v>83894.234330697873</c:v>
                </c:pt>
                <c:pt idx="30">
                  <c:v>85991.590188965318</c:v>
                </c:pt>
                <c:pt idx="31">
                  <c:v>88141.379943689448</c:v>
                </c:pt>
                <c:pt idx="32">
                  <c:v>90344.914442281675</c:v>
                </c:pt>
                <c:pt idx="33">
                  <c:v>92603.537303338715</c:v>
                </c:pt>
                <c:pt idx="34">
                  <c:v>94918.625735922178</c:v>
                </c:pt>
                <c:pt idx="35">
                  <c:v>97291.59137932022</c:v>
                </c:pt>
                <c:pt idx="36">
                  <c:v>99723.88116380322</c:v>
                </c:pt>
                <c:pt idx="37">
                  <c:v>102216.97819289828</c:v>
                </c:pt>
                <c:pt idx="38">
                  <c:v>104772.40264772074</c:v>
                </c:pt>
                <c:pt idx="39">
                  <c:v>107391.71271391374</c:v>
                </c:pt>
                <c:pt idx="40">
                  <c:v>110076.50553176158</c:v>
                </c:pt>
                <c:pt idx="41">
                  <c:v>112828.41817005561</c:v>
                </c:pt>
                <c:pt idx="42">
                  <c:v>115649.12862430699</c:v>
                </c:pt>
                <c:pt idx="43">
                  <c:v>118540.35683991466</c:v>
                </c:pt>
                <c:pt idx="44">
                  <c:v>121503.86576091252</c:v>
                </c:pt>
                <c:pt idx="45">
                  <c:v>124541.46240493533</c:v>
                </c:pt>
                <c:pt idx="46">
                  <c:v>127654.99896505871</c:v>
                </c:pt>
                <c:pt idx="47">
                  <c:v>130846.37393918517</c:v>
                </c:pt>
                <c:pt idx="48">
                  <c:v>134117.53328766479</c:v>
                </c:pt>
                <c:pt idx="49">
                  <c:v>137470.4716198564</c:v>
                </c:pt>
                <c:pt idx="50">
                  <c:v>140907.23341035278</c:v>
                </c:pt>
                <c:pt idx="51">
                  <c:v>144429.91424561158</c:v>
                </c:pt>
                <c:pt idx="52">
                  <c:v>148040.66210175186</c:v>
                </c:pt>
                <c:pt idx="53">
                  <c:v>151741.67865429565</c:v>
                </c:pt>
                <c:pt idx="54">
                  <c:v>155535.22062065304</c:v>
                </c:pt>
                <c:pt idx="55">
                  <c:v>159423.60113616934</c:v>
                </c:pt>
                <c:pt idx="56">
                  <c:v>163409.19116457357</c:v>
                </c:pt>
                <c:pt idx="57">
                  <c:v>167494.4209436879</c:v>
                </c:pt>
                <c:pt idx="58">
                  <c:v>171681.78146728009</c:v>
                </c:pt>
                <c:pt idx="59">
                  <c:v>175973.82600396208</c:v>
                </c:pt>
                <c:pt idx="60">
                  <c:v>180373.17165406112</c:v>
                </c:pt>
                <c:pt idx="61">
                  <c:v>184882.50094541264</c:v>
                </c:pt>
                <c:pt idx="62">
                  <c:v>189504.56346904795</c:v>
                </c:pt>
                <c:pt idx="63">
                  <c:v>194242.17755577413</c:v>
                </c:pt>
                <c:pt idx="64">
                  <c:v>199098.23199466846</c:v>
                </c:pt>
                <c:pt idx="65">
                  <c:v>204075.68779453516</c:v>
                </c:pt>
                <c:pt idx="66">
                  <c:v>209177.57998939851</c:v>
                </c:pt>
                <c:pt idx="67">
                  <c:v>214407.01948913344</c:v>
                </c:pt>
                <c:pt idx="68">
                  <c:v>219767.19497636176</c:v>
                </c:pt>
                <c:pt idx="69">
                  <c:v>225261.37485077078</c:v>
                </c:pt>
                <c:pt idx="70">
                  <c:v>230892.90922204003</c:v>
                </c:pt>
              </c:numCache>
            </c:numRef>
          </c:xVal>
          <c:yVal>
            <c:numRef>
              <c:f>'Fig 9.4'!$E$7:$E$77</c:f>
              <c:numCache>
                <c:formatCode>_-* #\ ##0_-;\-* #\ ##0_-;_-* "-"??_-;_-@_-</c:formatCode>
                <c:ptCount val="71"/>
                <c:pt idx="0">
                  <c:v>22273.358</c:v>
                </c:pt>
                <c:pt idx="1">
                  <c:v>22522.714</c:v>
                </c:pt>
                <c:pt idx="2">
                  <c:v>22229.353999999999</c:v>
                </c:pt>
                <c:pt idx="3">
                  <c:v>22434.705999999998</c:v>
                </c:pt>
                <c:pt idx="4">
                  <c:v>22603.387999999999</c:v>
                </c:pt>
                <c:pt idx="5">
                  <c:v>23109.434000000001</c:v>
                </c:pt>
                <c:pt idx="6">
                  <c:v>23692.487000000001</c:v>
                </c:pt>
                <c:pt idx="7">
                  <c:v>23952.844000000001</c:v>
                </c:pt>
                <c:pt idx="8">
                  <c:v>23938.175999999999</c:v>
                </c:pt>
                <c:pt idx="9">
                  <c:v>24282.874</c:v>
                </c:pt>
                <c:pt idx="10">
                  <c:v>24935.599999999999</c:v>
                </c:pt>
                <c:pt idx="11">
                  <c:v>25085.947</c:v>
                </c:pt>
                <c:pt idx="12">
                  <c:v>25694.669000000002</c:v>
                </c:pt>
                <c:pt idx="13">
                  <c:v>27113.797999999999</c:v>
                </c:pt>
                <c:pt idx="14">
                  <c:v>28356.911</c:v>
                </c:pt>
                <c:pt idx="15">
                  <c:v>29508.348999999998</c:v>
                </c:pt>
                <c:pt idx="16">
                  <c:v>30513.107</c:v>
                </c:pt>
                <c:pt idx="17">
                  <c:v>31033.821</c:v>
                </c:pt>
                <c:pt idx="18">
                  <c:v>32119.253000000001</c:v>
                </c:pt>
                <c:pt idx="19">
                  <c:v>31272.175999999999</c:v>
                </c:pt>
                <c:pt idx="20">
                  <c:v>33443.040000000001</c:v>
                </c:pt>
                <c:pt idx="21">
                  <c:v>34539.472999999998</c:v>
                </c:pt>
                <c:pt idx="22">
                  <c:v>35305.875999999997</c:v>
                </c:pt>
                <c:pt idx="23">
                  <c:v>35745.915999999997</c:v>
                </c:pt>
                <c:pt idx="24">
                  <c:v>35841.258000000002</c:v>
                </c:pt>
                <c:pt idx="25">
                  <c:v>35976.936999999998</c:v>
                </c:pt>
                <c:pt idx="26">
                  <c:v>35998.938999999998</c:v>
                </c:pt>
                <c:pt idx="27">
                  <c:v>33191.021758000003</c:v>
                </c:pt>
                <c:pt idx="28">
                  <c:v>30602.122060876005</c:v>
                </c:pt>
                <c:pt idx="29">
                  <c:v>28215.156540127678</c:v>
                </c:pt>
                <c:pt idx="30">
                  <c:v>26014.374329997721</c:v>
                </c:pt>
                <c:pt idx="31">
                  <c:v>23985.253132257902</c:v>
                </c:pt>
                <c:pt idx="32">
                  <c:v>22114.403387941788</c:v>
                </c:pt>
                <c:pt idx="33">
                  <c:v>20389.479923682327</c:v>
                </c:pt>
                <c:pt idx="34">
                  <c:v>18799.100489635108</c:v>
                </c:pt>
                <c:pt idx="35">
                  <c:v>17332.77065144357</c:v>
                </c:pt>
                <c:pt idx="36">
                  <c:v>15980.814540630972</c:v>
                </c:pt>
                <c:pt idx="37">
                  <c:v>14734.311006461758</c:v>
                </c:pt>
                <c:pt idx="38">
                  <c:v>13585.034747957741</c:v>
                </c:pt>
                <c:pt idx="39">
                  <c:v>12525.402037617037</c:v>
                </c:pt>
                <c:pt idx="40">
                  <c:v>11548.420678682909</c:v>
                </c:pt>
                <c:pt idx="41">
                  <c:v>10647.643865745642</c:v>
                </c:pt>
                <c:pt idx="42">
                  <c:v>9817.1276442174822</c:v>
                </c:pt>
                <c:pt idx="43">
                  <c:v>9051.3916879685185</c:v>
                </c:pt>
                <c:pt idx="44">
                  <c:v>8345.3831363069748</c:v>
                </c:pt>
                <c:pt idx="45">
                  <c:v>7694.4432516750312</c:v>
                </c:pt>
                <c:pt idx="46">
                  <c:v>7094.276678044379</c:v>
                </c:pt>
                <c:pt idx="47">
                  <c:v>6540.9230971569177</c:v>
                </c:pt>
                <c:pt idx="48">
                  <c:v>6030.7310955786788</c:v>
                </c:pt>
                <c:pt idx="49">
                  <c:v>5560.334070123542</c:v>
                </c:pt>
                <c:pt idx="50">
                  <c:v>5126.6280126539059</c:v>
                </c:pt>
                <c:pt idx="51">
                  <c:v>4726.7510276669018</c:v>
                </c:pt>
                <c:pt idx="52">
                  <c:v>4358.0644475088839</c:v>
                </c:pt>
                <c:pt idx="53">
                  <c:v>4018.1354206031911</c:v>
                </c:pt>
                <c:pt idx="54">
                  <c:v>3704.7208577961424</c:v>
                </c:pt>
                <c:pt idx="55">
                  <c:v>3415.7526308880433</c:v>
                </c:pt>
                <c:pt idx="56">
                  <c:v>3149.323925678776</c:v>
                </c:pt>
                <c:pt idx="57">
                  <c:v>2903.6766594758315</c:v>
                </c:pt>
                <c:pt idx="58">
                  <c:v>2677.1898800367167</c:v>
                </c:pt>
                <c:pt idx="59">
                  <c:v>2468.3690693938529</c:v>
                </c:pt>
                <c:pt idx="60">
                  <c:v>2275.8362819811323</c:v>
                </c:pt>
                <c:pt idx="61">
                  <c:v>2098.3210519866043</c:v>
                </c:pt>
                <c:pt idx="62">
                  <c:v>1934.6520099316492</c:v>
                </c:pt>
                <c:pt idx="63">
                  <c:v>1783.7491531569806</c:v>
                </c:pt>
                <c:pt idx="64">
                  <c:v>1644.6167192107362</c:v>
                </c:pt>
                <c:pt idx="65">
                  <c:v>1516.3366151122989</c:v>
                </c:pt>
                <c:pt idx="66">
                  <c:v>1398.0623591335395</c:v>
                </c:pt>
                <c:pt idx="67">
                  <c:v>1289.0134951211235</c:v>
                </c:pt>
                <c:pt idx="68">
                  <c:v>1188.470442501676</c:v>
                </c:pt>
                <c:pt idx="69">
                  <c:v>1095.7697479865453</c:v>
                </c:pt>
                <c:pt idx="7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7B-4F53-8DD2-65CE1507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248447"/>
        <c:axId val="1666976143"/>
      </c:scatterChart>
      <c:valAx>
        <c:axId val="16622484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400"/>
                  <a:t>Real BNP, miljarder 2010 USD </a:t>
                </a:r>
              </a:p>
            </c:rich>
          </c:tx>
          <c:layout>
            <c:manualLayout>
              <c:xMode val="edge"/>
              <c:yMode val="edge"/>
              <c:x val="0.64193815058831927"/>
              <c:y val="0.925639527017885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6976143"/>
        <c:crosses val="autoZero"/>
        <c:crossBetween val="midCat"/>
      </c:valAx>
      <c:valAx>
        <c:axId val="166697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22484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45-graderslinjen och AD(Y)- funktionen</a:t>
            </a:r>
          </a:p>
        </c:rich>
      </c:tx>
      <c:layout>
        <c:manualLayout>
          <c:xMode val="edge"/>
          <c:yMode val="edge"/>
          <c:x val="0.12615330978364547"/>
          <c:y val="1.9944225721784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12323459569"/>
          <c:y val="0.10623359580052494"/>
          <c:w val="0.7811421598615963"/>
          <c:h val="0.69680847185768435"/>
        </c:manualLayout>
      </c:layout>
      <c:lineChart>
        <c:grouping val="standard"/>
        <c:varyColors val="0"/>
        <c:ser>
          <c:idx val="0"/>
          <c:order val="0"/>
          <c:tx>
            <c:strRef>
              <c:f>'Fig 15.1'!$J$21</c:f>
              <c:strCache>
                <c:ptCount val="1"/>
                <c:pt idx="0">
                  <c:v>AD:1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 15.1'!$H$22:$H$772</c:f>
              <c:numCache>
                <c:formatCode>0</c:formatCode>
                <c:ptCount val="7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  <c:pt idx="652">
                  <c:v>1304</c:v>
                </c:pt>
                <c:pt idx="653">
                  <c:v>1306</c:v>
                </c:pt>
                <c:pt idx="654">
                  <c:v>1308</c:v>
                </c:pt>
                <c:pt idx="655">
                  <c:v>1310</c:v>
                </c:pt>
                <c:pt idx="656">
                  <c:v>1312</c:v>
                </c:pt>
                <c:pt idx="657">
                  <c:v>1314</c:v>
                </c:pt>
                <c:pt idx="658">
                  <c:v>1316</c:v>
                </c:pt>
                <c:pt idx="659">
                  <c:v>1318</c:v>
                </c:pt>
                <c:pt idx="660">
                  <c:v>1320</c:v>
                </c:pt>
                <c:pt idx="661">
                  <c:v>1322</c:v>
                </c:pt>
                <c:pt idx="662">
                  <c:v>1324</c:v>
                </c:pt>
                <c:pt idx="663">
                  <c:v>1326</c:v>
                </c:pt>
                <c:pt idx="664">
                  <c:v>1328</c:v>
                </c:pt>
                <c:pt idx="665">
                  <c:v>1330</c:v>
                </c:pt>
                <c:pt idx="666">
                  <c:v>1332</c:v>
                </c:pt>
                <c:pt idx="667">
                  <c:v>1334</c:v>
                </c:pt>
                <c:pt idx="668">
                  <c:v>1336</c:v>
                </c:pt>
                <c:pt idx="669">
                  <c:v>1338</c:v>
                </c:pt>
                <c:pt idx="670">
                  <c:v>1340</c:v>
                </c:pt>
                <c:pt idx="671">
                  <c:v>1342</c:v>
                </c:pt>
                <c:pt idx="672">
                  <c:v>1344</c:v>
                </c:pt>
                <c:pt idx="673">
                  <c:v>1346</c:v>
                </c:pt>
                <c:pt idx="674">
                  <c:v>1348</c:v>
                </c:pt>
                <c:pt idx="675">
                  <c:v>1350</c:v>
                </c:pt>
                <c:pt idx="676">
                  <c:v>1352</c:v>
                </c:pt>
                <c:pt idx="677">
                  <c:v>1354</c:v>
                </c:pt>
                <c:pt idx="678">
                  <c:v>1356</c:v>
                </c:pt>
                <c:pt idx="679">
                  <c:v>1358</c:v>
                </c:pt>
                <c:pt idx="680">
                  <c:v>1360</c:v>
                </c:pt>
                <c:pt idx="681">
                  <c:v>1362</c:v>
                </c:pt>
                <c:pt idx="682">
                  <c:v>1364</c:v>
                </c:pt>
                <c:pt idx="683">
                  <c:v>1366</c:v>
                </c:pt>
                <c:pt idx="684">
                  <c:v>1368</c:v>
                </c:pt>
                <c:pt idx="685">
                  <c:v>1370</c:v>
                </c:pt>
                <c:pt idx="686">
                  <c:v>1372</c:v>
                </c:pt>
                <c:pt idx="687">
                  <c:v>1374</c:v>
                </c:pt>
                <c:pt idx="688">
                  <c:v>1376</c:v>
                </c:pt>
                <c:pt idx="689">
                  <c:v>1378</c:v>
                </c:pt>
                <c:pt idx="690">
                  <c:v>1380</c:v>
                </c:pt>
                <c:pt idx="691">
                  <c:v>1382</c:v>
                </c:pt>
                <c:pt idx="692">
                  <c:v>1384</c:v>
                </c:pt>
                <c:pt idx="693">
                  <c:v>1386</c:v>
                </c:pt>
                <c:pt idx="694">
                  <c:v>1388</c:v>
                </c:pt>
                <c:pt idx="695">
                  <c:v>1390</c:v>
                </c:pt>
                <c:pt idx="696">
                  <c:v>1392</c:v>
                </c:pt>
                <c:pt idx="697">
                  <c:v>1394</c:v>
                </c:pt>
                <c:pt idx="698">
                  <c:v>1396</c:v>
                </c:pt>
                <c:pt idx="699">
                  <c:v>1398</c:v>
                </c:pt>
                <c:pt idx="700">
                  <c:v>1400</c:v>
                </c:pt>
                <c:pt idx="701">
                  <c:v>1402</c:v>
                </c:pt>
                <c:pt idx="702">
                  <c:v>1404</c:v>
                </c:pt>
                <c:pt idx="703">
                  <c:v>1406</c:v>
                </c:pt>
                <c:pt idx="704">
                  <c:v>1408</c:v>
                </c:pt>
                <c:pt idx="705">
                  <c:v>1410</c:v>
                </c:pt>
                <c:pt idx="706">
                  <c:v>1412</c:v>
                </c:pt>
                <c:pt idx="707">
                  <c:v>1414</c:v>
                </c:pt>
                <c:pt idx="708">
                  <c:v>1416</c:v>
                </c:pt>
                <c:pt idx="709">
                  <c:v>1418</c:v>
                </c:pt>
                <c:pt idx="710">
                  <c:v>1420</c:v>
                </c:pt>
                <c:pt idx="711">
                  <c:v>1422</c:v>
                </c:pt>
                <c:pt idx="712">
                  <c:v>1424</c:v>
                </c:pt>
                <c:pt idx="713">
                  <c:v>1426</c:v>
                </c:pt>
                <c:pt idx="714">
                  <c:v>1428</c:v>
                </c:pt>
                <c:pt idx="715">
                  <c:v>1430</c:v>
                </c:pt>
                <c:pt idx="716">
                  <c:v>1432</c:v>
                </c:pt>
                <c:pt idx="717">
                  <c:v>1434</c:v>
                </c:pt>
                <c:pt idx="718">
                  <c:v>1436</c:v>
                </c:pt>
                <c:pt idx="719">
                  <c:v>1438</c:v>
                </c:pt>
                <c:pt idx="720">
                  <c:v>1440</c:v>
                </c:pt>
                <c:pt idx="721">
                  <c:v>1442</c:v>
                </c:pt>
                <c:pt idx="722">
                  <c:v>1444</c:v>
                </c:pt>
                <c:pt idx="723">
                  <c:v>1446</c:v>
                </c:pt>
                <c:pt idx="724">
                  <c:v>1448</c:v>
                </c:pt>
                <c:pt idx="725">
                  <c:v>1450</c:v>
                </c:pt>
                <c:pt idx="726">
                  <c:v>1452</c:v>
                </c:pt>
                <c:pt idx="727">
                  <c:v>1454</c:v>
                </c:pt>
                <c:pt idx="728">
                  <c:v>1456</c:v>
                </c:pt>
                <c:pt idx="729">
                  <c:v>1458</c:v>
                </c:pt>
                <c:pt idx="730">
                  <c:v>1460</c:v>
                </c:pt>
                <c:pt idx="731">
                  <c:v>1462</c:v>
                </c:pt>
                <c:pt idx="732">
                  <c:v>1464</c:v>
                </c:pt>
                <c:pt idx="733">
                  <c:v>1466</c:v>
                </c:pt>
                <c:pt idx="734">
                  <c:v>1468</c:v>
                </c:pt>
                <c:pt idx="735">
                  <c:v>1470</c:v>
                </c:pt>
                <c:pt idx="736">
                  <c:v>1472</c:v>
                </c:pt>
                <c:pt idx="737">
                  <c:v>1474</c:v>
                </c:pt>
                <c:pt idx="738">
                  <c:v>1476</c:v>
                </c:pt>
                <c:pt idx="739">
                  <c:v>1478</c:v>
                </c:pt>
                <c:pt idx="740">
                  <c:v>1480</c:v>
                </c:pt>
                <c:pt idx="741">
                  <c:v>1482</c:v>
                </c:pt>
                <c:pt idx="742">
                  <c:v>1484</c:v>
                </c:pt>
                <c:pt idx="743">
                  <c:v>1486</c:v>
                </c:pt>
                <c:pt idx="744">
                  <c:v>1488</c:v>
                </c:pt>
                <c:pt idx="745">
                  <c:v>1490</c:v>
                </c:pt>
                <c:pt idx="746">
                  <c:v>1492</c:v>
                </c:pt>
                <c:pt idx="747">
                  <c:v>1494</c:v>
                </c:pt>
                <c:pt idx="748">
                  <c:v>1496</c:v>
                </c:pt>
                <c:pt idx="749">
                  <c:v>1498</c:v>
                </c:pt>
                <c:pt idx="750">
                  <c:v>1500</c:v>
                </c:pt>
              </c:numCache>
            </c:numRef>
          </c:cat>
          <c:val>
            <c:numRef>
              <c:f>'Fig 15.1'!$J$22:$J$772</c:f>
              <c:numCache>
                <c:formatCode>General</c:formatCode>
                <c:ptCount val="751"/>
                <c:pt idx="0">
                  <c:v>130</c:v>
                </c:pt>
                <c:pt idx="1">
                  <c:v>131.4</c:v>
                </c:pt>
                <c:pt idx="2">
                  <c:v>132.80000000000001</c:v>
                </c:pt>
                <c:pt idx="3">
                  <c:v>134.19999999999999</c:v>
                </c:pt>
                <c:pt idx="4">
                  <c:v>135.6</c:v>
                </c:pt>
                <c:pt idx="5">
                  <c:v>137</c:v>
                </c:pt>
                <c:pt idx="6">
                  <c:v>138.4</c:v>
                </c:pt>
                <c:pt idx="7">
                  <c:v>139.80000000000001</c:v>
                </c:pt>
                <c:pt idx="8">
                  <c:v>141.19999999999999</c:v>
                </c:pt>
                <c:pt idx="9">
                  <c:v>142.6</c:v>
                </c:pt>
                <c:pt idx="10">
                  <c:v>144</c:v>
                </c:pt>
                <c:pt idx="11">
                  <c:v>145.4</c:v>
                </c:pt>
                <c:pt idx="12">
                  <c:v>146.80000000000001</c:v>
                </c:pt>
                <c:pt idx="13">
                  <c:v>148.19999999999999</c:v>
                </c:pt>
                <c:pt idx="14">
                  <c:v>149.6</c:v>
                </c:pt>
                <c:pt idx="15">
                  <c:v>151</c:v>
                </c:pt>
                <c:pt idx="16">
                  <c:v>152.4</c:v>
                </c:pt>
                <c:pt idx="17">
                  <c:v>153.80000000000001</c:v>
                </c:pt>
                <c:pt idx="18">
                  <c:v>155.19999999999999</c:v>
                </c:pt>
                <c:pt idx="19">
                  <c:v>156.6</c:v>
                </c:pt>
                <c:pt idx="20">
                  <c:v>158</c:v>
                </c:pt>
                <c:pt idx="21">
                  <c:v>159.4</c:v>
                </c:pt>
                <c:pt idx="22">
                  <c:v>160.80000000000001</c:v>
                </c:pt>
                <c:pt idx="23">
                  <c:v>162.19999999999999</c:v>
                </c:pt>
                <c:pt idx="24">
                  <c:v>163.6</c:v>
                </c:pt>
                <c:pt idx="25">
                  <c:v>165</c:v>
                </c:pt>
                <c:pt idx="26">
                  <c:v>166.4</c:v>
                </c:pt>
                <c:pt idx="27">
                  <c:v>167.8</c:v>
                </c:pt>
                <c:pt idx="28">
                  <c:v>169.2</c:v>
                </c:pt>
                <c:pt idx="29">
                  <c:v>170.6</c:v>
                </c:pt>
                <c:pt idx="30">
                  <c:v>172</c:v>
                </c:pt>
                <c:pt idx="31">
                  <c:v>173.4</c:v>
                </c:pt>
                <c:pt idx="32">
                  <c:v>174.8</c:v>
                </c:pt>
                <c:pt idx="33">
                  <c:v>176.2</c:v>
                </c:pt>
                <c:pt idx="34">
                  <c:v>177.6</c:v>
                </c:pt>
                <c:pt idx="35">
                  <c:v>179</c:v>
                </c:pt>
                <c:pt idx="36">
                  <c:v>180.4</c:v>
                </c:pt>
                <c:pt idx="37">
                  <c:v>181.8</c:v>
                </c:pt>
                <c:pt idx="38">
                  <c:v>183.2</c:v>
                </c:pt>
                <c:pt idx="39">
                  <c:v>184.6</c:v>
                </c:pt>
                <c:pt idx="40">
                  <c:v>186</c:v>
                </c:pt>
                <c:pt idx="41">
                  <c:v>187.4</c:v>
                </c:pt>
                <c:pt idx="42">
                  <c:v>188.8</c:v>
                </c:pt>
                <c:pt idx="43">
                  <c:v>190.2</c:v>
                </c:pt>
                <c:pt idx="44">
                  <c:v>191.6</c:v>
                </c:pt>
                <c:pt idx="45">
                  <c:v>193</c:v>
                </c:pt>
                <c:pt idx="46">
                  <c:v>194.39999999999998</c:v>
                </c:pt>
                <c:pt idx="47">
                  <c:v>195.8</c:v>
                </c:pt>
                <c:pt idx="48">
                  <c:v>197.2</c:v>
                </c:pt>
                <c:pt idx="49">
                  <c:v>198.6</c:v>
                </c:pt>
                <c:pt idx="50">
                  <c:v>200</c:v>
                </c:pt>
                <c:pt idx="51">
                  <c:v>201.39999999999998</c:v>
                </c:pt>
                <c:pt idx="52">
                  <c:v>202.8</c:v>
                </c:pt>
                <c:pt idx="53">
                  <c:v>204.2</c:v>
                </c:pt>
                <c:pt idx="54">
                  <c:v>205.6</c:v>
                </c:pt>
                <c:pt idx="55">
                  <c:v>207</c:v>
                </c:pt>
                <c:pt idx="56">
                  <c:v>208.39999999999998</c:v>
                </c:pt>
                <c:pt idx="57">
                  <c:v>209.8</c:v>
                </c:pt>
                <c:pt idx="58">
                  <c:v>211.2</c:v>
                </c:pt>
                <c:pt idx="59">
                  <c:v>212.6</c:v>
                </c:pt>
                <c:pt idx="60">
                  <c:v>214</c:v>
                </c:pt>
                <c:pt idx="61">
                  <c:v>215.39999999999998</c:v>
                </c:pt>
                <c:pt idx="62">
                  <c:v>216.8</c:v>
                </c:pt>
                <c:pt idx="63">
                  <c:v>218.2</c:v>
                </c:pt>
                <c:pt idx="64">
                  <c:v>219.6</c:v>
                </c:pt>
                <c:pt idx="65">
                  <c:v>221</c:v>
                </c:pt>
                <c:pt idx="66">
                  <c:v>222.39999999999998</c:v>
                </c:pt>
                <c:pt idx="67">
                  <c:v>223.8</c:v>
                </c:pt>
                <c:pt idx="68">
                  <c:v>225.2</c:v>
                </c:pt>
                <c:pt idx="69">
                  <c:v>226.6</c:v>
                </c:pt>
                <c:pt idx="70">
                  <c:v>228</c:v>
                </c:pt>
                <c:pt idx="71">
                  <c:v>229.39999999999998</c:v>
                </c:pt>
                <c:pt idx="72">
                  <c:v>230.8</c:v>
                </c:pt>
                <c:pt idx="73">
                  <c:v>232.2</c:v>
                </c:pt>
                <c:pt idx="74">
                  <c:v>233.6</c:v>
                </c:pt>
                <c:pt idx="75">
                  <c:v>235</c:v>
                </c:pt>
                <c:pt idx="76">
                  <c:v>236.39999999999998</c:v>
                </c:pt>
                <c:pt idx="77">
                  <c:v>237.8</c:v>
                </c:pt>
                <c:pt idx="78">
                  <c:v>239.2</c:v>
                </c:pt>
                <c:pt idx="79">
                  <c:v>240.6</c:v>
                </c:pt>
                <c:pt idx="80">
                  <c:v>242</c:v>
                </c:pt>
                <c:pt idx="81">
                  <c:v>243.39999999999998</c:v>
                </c:pt>
                <c:pt idx="82">
                  <c:v>244.8</c:v>
                </c:pt>
                <c:pt idx="83">
                  <c:v>246.2</c:v>
                </c:pt>
                <c:pt idx="84">
                  <c:v>247.6</c:v>
                </c:pt>
                <c:pt idx="85">
                  <c:v>249</c:v>
                </c:pt>
                <c:pt idx="86">
                  <c:v>250.39999999999998</c:v>
                </c:pt>
                <c:pt idx="87">
                  <c:v>251.8</c:v>
                </c:pt>
                <c:pt idx="88">
                  <c:v>253.2</c:v>
                </c:pt>
                <c:pt idx="89">
                  <c:v>254.6</c:v>
                </c:pt>
                <c:pt idx="90">
                  <c:v>256</c:v>
                </c:pt>
                <c:pt idx="91">
                  <c:v>257.39999999999998</c:v>
                </c:pt>
                <c:pt idx="92">
                  <c:v>258.79999999999995</c:v>
                </c:pt>
                <c:pt idx="93">
                  <c:v>260.2</c:v>
                </c:pt>
                <c:pt idx="94">
                  <c:v>261.60000000000002</c:v>
                </c:pt>
                <c:pt idx="95">
                  <c:v>263</c:v>
                </c:pt>
                <c:pt idx="96">
                  <c:v>264.39999999999998</c:v>
                </c:pt>
                <c:pt idx="97">
                  <c:v>265.79999999999995</c:v>
                </c:pt>
                <c:pt idx="98">
                  <c:v>267.2</c:v>
                </c:pt>
                <c:pt idx="99">
                  <c:v>268.60000000000002</c:v>
                </c:pt>
                <c:pt idx="100">
                  <c:v>270</c:v>
                </c:pt>
                <c:pt idx="101">
                  <c:v>271.39999999999998</c:v>
                </c:pt>
                <c:pt idx="102">
                  <c:v>272.79999999999995</c:v>
                </c:pt>
                <c:pt idx="103">
                  <c:v>274.2</c:v>
                </c:pt>
                <c:pt idx="104">
                  <c:v>275.60000000000002</c:v>
                </c:pt>
                <c:pt idx="105">
                  <c:v>277</c:v>
                </c:pt>
                <c:pt idx="106">
                  <c:v>278.39999999999998</c:v>
                </c:pt>
                <c:pt idx="107">
                  <c:v>279.79999999999995</c:v>
                </c:pt>
                <c:pt idx="108">
                  <c:v>281.2</c:v>
                </c:pt>
                <c:pt idx="109">
                  <c:v>282.60000000000002</c:v>
                </c:pt>
                <c:pt idx="110">
                  <c:v>284</c:v>
                </c:pt>
                <c:pt idx="111">
                  <c:v>285.39999999999998</c:v>
                </c:pt>
                <c:pt idx="112">
                  <c:v>286.79999999999995</c:v>
                </c:pt>
                <c:pt idx="113">
                  <c:v>288.2</c:v>
                </c:pt>
                <c:pt idx="114">
                  <c:v>289.60000000000002</c:v>
                </c:pt>
                <c:pt idx="115">
                  <c:v>291</c:v>
                </c:pt>
                <c:pt idx="116">
                  <c:v>292.39999999999998</c:v>
                </c:pt>
                <c:pt idx="117">
                  <c:v>293.79999999999995</c:v>
                </c:pt>
                <c:pt idx="118">
                  <c:v>295.2</c:v>
                </c:pt>
                <c:pt idx="119">
                  <c:v>296.60000000000002</c:v>
                </c:pt>
                <c:pt idx="120">
                  <c:v>298</c:v>
                </c:pt>
                <c:pt idx="121">
                  <c:v>299.39999999999998</c:v>
                </c:pt>
                <c:pt idx="122">
                  <c:v>300.79999999999995</c:v>
                </c:pt>
                <c:pt idx="123">
                  <c:v>302.2</c:v>
                </c:pt>
                <c:pt idx="124">
                  <c:v>303.60000000000002</c:v>
                </c:pt>
                <c:pt idx="125">
                  <c:v>305</c:v>
                </c:pt>
                <c:pt idx="126">
                  <c:v>306.39999999999998</c:v>
                </c:pt>
                <c:pt idx="127">
                  <c:v>307.79999999999995</c:v>
                </c:pt>
                <c:pt idx="128">
                  <c:v>309.2</c:v>
                </c:pt>
                <c:pt idx="129">
                  <c:v>310.60000000000002</c:v>
                </c:pt>
                <c:pt idx="130">
                  <c:v>312</c:v>
                </c:pt>
                <c:pt idx="131">
                  <c:v>313.39999999999998</c:v>
                </c:pt>
                <c:pt idx="132">
                  <c:v>314.79999999999995</c:v>
                </c:pt>
                <c:pt idx="133">
                  <c:v>316.2</c:v>
                </c:pt>
                <c:pt idx="134">
                  <c:v>317.60000000000002</c:v>
                </c:pt>
                <c:pt idx="135">
                  <c:v>319</c:v>
                </c:pt>
                <c:pt idx="136">
                  <c:v>320.39999999999998</c:v>
                </c:pt>
                <c:pt idx="137">
                  <c:v>321.79999999999995</c:v>
                </c:pt>
                <c:pt idx="138">
                  <c:v>323.2</c:v>
                </c:pt>
                <c:pt idx="139">
                  <c:v>324.60000000000002</c:v>
                </c:pt>
                <c:pt idx="140">
                  <c:v>326</c:v>
                </c:pt>
                <c:pt idx="141">
                  <c:v>327.39999999999998</c:v>
                </c:pt>
                <c:pt idx="142">
                  <c:v>328.79999999999995</c:v>
                </c:pt>
                <c:pt idx="143">
                  <c:v>330.2</c:v>
                </c:pt>
                <c:pt idx="144">
                  <c:v>331.6</c:v>
                </c:pt>
                <c:pt idx="145">
                  <c:v>333</c:v>
                </c:pt>
                <c:pt idx="146">
                  <c:v>334.4</c:v>
                </c:pt>
                <c:pt idx="147">
                  <c:v>335.79999999999995</c:v>
                </c:pt>
                <c:pt idx="148">
                  <c:v>337.2</c:v>
                </c:pt>
                <c:pt idx="149">
                  <c:v>338.6</c:v>
                </c:pt>
                <c:pt idx="150">
                  <c:v>340</c:v>
                </c:pt>
                <c:pt idx="151">
                  <c:v>341.4</c:v>
                </c:pt>
                <c:pt idx="152">
                  <c:v>342.79999999999995</c:v>
                </c:pt>
                <c:pt idx="153">
                  <c:v>344.2</c:v>
                </c:pt>
                <c:pt idx="154">
                  <c:v>345.6</c:v>
                </c:pt>
                <c:pt idx="155">
                  <c:v>347</c:v>
                </c:pt>
                <c:pt idx="156">
                  <c:v>348.4</c:v>
                </c:pt>
                <c:pt idx="157">
                  <c:v>349.79999999999995</c:v>
                </c:pt>
                <c:pt idx="158">
                  <c:v>351.2</c:v>
                </c:pt>
                <c:pt idx="159">
                  <c:v>352.6</c:v>
                </c:pt>
                <c:pt idx="160">
                  <c:v>354</c:v>
                </c:pt>
                <c:pt idx="161">
                  <c:v>355.4</c:v>
                </c:pt>
                <c:pt idx="162">
                  <c:v>356.79999999999995</c:v>
                </c:pt>
                <c:pt idx="163">
                  <c:v>358.2</c:v>
                </c:pt>
                <c:pt idx="164">
                  <c:v>359.6</c:v>
                </c:pt>
                <c:pt idx="165">
                  <c:v>361</c:v>
                </c:pt>
                <c:pt idx="166">
                  <c:v>362.4</c:v>
                </c:pt>
                <c:pt idx="167">
                  <c:v>363.79999999999995</c:v>
                </c:pt>
                <c:pt idx="168">
                  <c:v>365.2</c:v>
                </c:pt>
                <c:pt idx="169">
                  <c:v>366.6</c:v>
                </c:pt>
                <c:pt idx="170">
                  <c:v>368</c:v>
                </c:pt>
                <c:pt idx="171">
                  <c:v>369.4</c:v>
                </c:pt>
                <c:pt idx="172">
                  <c:v>370.79999999999995</c:v>
                </c:pt>
                <c:pt idx="173">
                  <c:v>372.2</c:v>
                </c:pt>
                <c:pt idx="174">
                  <c:v>373.6</c:v>
                </c:pt>
                <c:pt idx="175">
                  <c:v>375</c:v>
                </c:pt>
                <c:pt idx="176">
                  <c:v>376.4</c:v>
                </c:pt>
                <c:pt idx="177">
                  <c:v>377.79999999999995</c:v>
                </c:pt>
                <c:pt idx="178">
                  <c:v>379.2</c:v>
                </c:pt>
                <c:pt idx="179">
                  <c:v>380.6</c:v>
                </c:pt>
                <c:pt idx="180">
                  <c:v>382</c:v>
                </c:pt>
                <c:pt idx="181">
                  <c:v>383.4</c:v>
                </c:pt>
                <c:pt idx="182">
                  <c:v>384.79999999999995</c:v>
                </c:pt>
                <c:pt idx="183">
                  <c:v>386.2</c:v>
                </c:pt>
                <c:pt idx="184">
                  <c:v>387.59999999999997</c:v>
                </c:pt>
                <c:pt idx="185">
                  <c:v>389</c:v>
                </c:pt>
                <c:pt idx="186">
                  <c:v>390.4</c:v>
                </c:pt>
                <c:pt idx="187">
                  <c:v>391.8</c:v>
                </c:pt>
                <c:pt idx="188">
                  <c:v>393.2</c:v>
                </c:pt>
                <c:pt idx="189">
                  <c:v>394.59999999999997</c:v>
                </c:pt>
                <c:pt idx="190">
                  <c:v>396</c:v>
                </c:pt>
                <c:pt idx="191">
                  <c:v>397.4</c:v>
                </c:pt>
                <c:pt idx="192">
                  <c:v>398.79999999999995</c:v>
                </c:pt>
                <c:pt idx="193">
                  <c:v>400.2</c:v>
                </c:pt>
                <c:pt idx="194">
                  <c:v>401.59999999999997</c:v>
                </c:pt>
                <c:pt idx="195">
                  <c:v>403</c:v>
                </c:pt>
                <c:pt idx="196">
                  <c:v>404.4</c:v>
                </c:pt>
                <c:pt idx="197">
                  <c:v>405.79999999999995</c:v>
                </c:pt>
                <c:pt idx="198">
                  <c:v>407.2</c:v>
                </c:pt>
                <c:pt idx="199">
                  <c:v>408.59999999999997</c:v>
                </c:pt>
                <c:pt idx="200">
                  <c:v>410</c:v>
                </c:pt>
                <c:pt idx="201">
                  <c:v>411.4</c:v>
                </c:pt>
                <c:pt idx="202">
                  <c:v>412.79999999999995</c:v>
                </c:pt>
                <c:pt idx="203">
                  <c:v>414.2</c:v>
                </c:pt>
                <c:pt idx="204">
                  <c:v>415.59999999999997</c:v>
                </c:pt>
                <c:pt idx="205">
                  <c:v>417</c:v>
                </c:pt>
                <c:pt idx="206">
                  <c:v>418.4</c:v>
                </c:pt>
                <c:pt idx="207">
                  <c:v>419.79999999999995</c:v>
                </c:pt>
                <c:pt idx="208">
                  <c:v>421.2</c:v>
                </c:pt>
                <c:pt idx="209">
                  <c:v>422.59999999999997</c:v>
                </c:pt>
                <c:pt idx="210">
                  <c:v>424</c:v>
                </c:pt>
                <c:pt idx="211">
                  <c:v>425.4</c:v>
                </c:pt>
                <c:pt idx="212">
                  <c:v>426.79999999999995</c:v>
                </c:pt>
                <c:pt idx="213">
                  <c:v>428.2</c:v>
                </c:pt>
                <c:pt idx="214">
                  <c:v>429.59999999999997</c:v>
                </c:pt>
                <c:pt idx="215">
                  <c:v>431</c:v>
                </c:pt>
                <c:pt idx="216">
                  <c:v>432.4</c:v>
                </c:pt>
                <c:pt idx="217">
                  <c:v>433.79999999999995</c:v>
                </c:pt>
                <c:pt idx="218">
                  <c:v>435.2</c:v>
                </c:pt>
                <c:pt idx="219">
                  <c:v>436.59999999999997</c:v>
                </c:pt>
                <c:pt idx="220">
                  <c:v>438</c:v>
                </c:pt>
                <c:pt idx="221">
                  <c:v>439.4</c:v>
                </c:pt>
                <c:pt idx="222">
                  <c:v>440.79999999999995</c:v>
                </c:pt>
                <c:pt idx="223">
                  <c:v>442.2</c:v>
                </c:pt>
                <c:pt idx="224">
                  <c:v>443.59999999999997</c:v>
                </c:pt>
                <c:pt idx="225">
                  <c:v>445</c:v>
                </c:pt>
                <c:pt idx="226">
                  <c:v>446.4</c:v>
                </c:pt>
                <c:pt idx="227">
                  <c:v>447.79999999999995</c:v>
                </c:pt>
                <c:pt idx="228">
                  <c:v>449.2</c:v>
                </c:pt>
                <c:pt idx="229">
                  <c:v>450.59999999999997</c:v>
                </c:pt>
                <c:pt idx="230">
                  <c:v>452</c:v>
                </c:pt>
                <c:pt idx="231">
                  <c:v>453.4</c:v>
                </c:pt>
                <c:pt idx="232">
                  <c:v>454.79999999999995</c:v>
                </c:pt>
                <c:pt idx="233">
                  <c:v>456.2</c:v>
                </c:pt>
                <c:pt idx="234">
                  <c:v>457.59999999999997</c:v>
                </c:pt>
                <c:pt idx="235">
                  <c:v>459</c:v>
                </c:pt>
                <c:pt idx="236">
                  <c:v>460.4</c:v>
                </c:pt>
                <c:pt idx="237">
                  <c:v>461.79999999999995</c:v>
                </c:pt>
                <c:pt idx="238">
                  <c:v>463.2</c:v>
                </c:pt>
                <c:pt idx="239">
                  <c:v>464.59999999999997</c:v>
                </c:pt>
                <c:pt idx="240">
                  <c:v>466</c:v>
                </c:pt>
                <c:pt idx="241">
                  <c:v>467.4</c:v>
                </c:pt>
                <c:pt idx="242">
                  <c:v>468.79999999999995</c:v>
                </c:pt>
                <c:pt idx="243">
                  <c:v>470.2</c:v>
                </c:pt>
                <c:pt idx="244">
                  <c:v>471.59999999999997</c:v>
                </c:pt>
                <c:pt idx="245">
                  <c:v>473</c:v>
                </c:pt>
                <c:pt idx="246">
                  <c:v>474.4</c:v>
                </c:pt>
                <c:pt idx="247">
                  <c:v>475.79999999999995</c:v>
                </c:pt>
                <c:pt idx="248">
                  <c:v>477.2</c:v>
                </c:pt>
                <c:pt idx="249">
                  <c:v>478.59999999999997</c:v>
                </c:pt>
                <c:pt idx="250">
                  <c:v>480</c:v>
                </c:pt>
                <c:pt idx="251">
                  <c:v>481.4</c:v>
                </c:pt>
                <c:pt idx="252">
                  <c:v>482.79999999999995</c:v>
                </c:pt>
                <c:pt idx="253">
                  <c:v>484.2</c:v>
                </c:pt>
                <c:pt idx="254">
                  <c:v>485.59999999999997</c:v>
                </c:pt>
                <c:pt idx="255">
                  <c:v>487</c:v>
                </c:pt>
                <c:pt idx="256">
                  <c:v>488.4</c:v>
                </c:pt>
                <c:pt idx="257">
                  <c:v>489.79999999999995</c:v>
                </c:pt>
                <c:pt idx="258">
                  <c:v>491.2</c:v>
                </c:pt>
                <c:pt idx="259">
                  <c:v>492.59999999999997</c:v>
                </c:pt>
                <c:pt idx="260">
                  <c:v>494</c:v>
                </c:pt>
                <c:pt idx="261">
                  <c:v>495.4</c:v>
                </c:pt>
                <c:pt idx="262">
                  <c:v>496.79999999999995</c:v>
                </c:pt>
                <c:pt idx="263">
                  <c:v>498.2</c:v>
                </c:pt>
                <c:pt idx="264">
                  <c:v>499.59999999999997</c:v>
                </c:pt>
                <c:pt idx="265">
                  <c:v>501</c:v>
                </c:pt>
                <c:pt idx="266">
                  <c:v>502.4</c:v>
                </c:pt>
                <c:pt idx="267">
                  <c:v>503.79999999999995</c:v>
                </c:pt>
                <c:pt idx="268">
                  <c:v>505.2</c:v>
                </c:pt>
                <c:pt idx="269">
                  <c:v>506.59999999999997</c:v>
                </c:pt>
                <c:pt idx="270">
                  <c:v>508</c:v>
                </c:pt>
                <c:pt idx="271">
                  <c:v>509.4</c:v>
                </c:pt>
                <c:pt idx="272">
                  <c:v>510.79999999999995</c:v>
                </c:pt>
                <c:pt idx="273">
                  <c:v>512.20000000000005</c:v>
                </c:pt>
                <c:pt idx="274">
                  <c:v>513.59999999999991</c:v>
                </c:pt>
                <c:pt idx="275">
                  <c:v>515</c:v>
                </c:pt>
                <c:pt idx="276">
                  <c:v>516.4</c:v>
                </c:pt>
                <c:pt idx="277">
                  <c:v>517.79999999999995</c:v>
                </c:pt>
                <c:pt idx="278">
                  <c:v>519.20000000000005</c:v>
                </c:pt>
                <c:pt idx="279">
                  <c:v>520.59999999999991</c:v>
                </c:pt>
                <c:pt idx="280">
                  <c:v>522</c:v>
                </c:pt>
                <c:pt idx="281">
                  <c:v>523.4</c:v>
                </c:pt>
                <c:pt idx="282">
                  <c:v>524.79999999999995</c:v>
                </c:pt>
                <c:pt idx="283">
                  <c:v>526.20000000000005</c:v>
                </c:pt>
                <c:pt idx="284">
                  <c:v>527.59999999999991</c:v>
                </c:pt>
                <c:pt idx="285">
                  <c:v>529</c:v>
                </c:pt>
                <c:pt idx="286">
                  <c:v>530.4</c:v>
                </c:pt>
                <c:pt idx="287">
                  <c:v>531.79999999999995</c:v>
                </c:pt>
                <c:pt idx="288">
                  <c:v>533.20000000000005</c:v>
                </c:pt>
                <c:pt idx="289">
                  <c:v>534.59999999999991</c:v>
                </c:pt>
                <c:pt idx="290">
                  <c:v>536</c:v>
                </c:pt>
                <c:pt idx="291">
                  <c:v>537.4</c:v>
                </c:pt>
                <c:pt idx="292">
                  <c:v>538.79999999999995</c:v>
                </c:pt>
                <c:pt idx="293">
                  <c:v>540.20000000000005</c:v>
                </c:pt>
                <c:pt idx="294">
                  <c:v>541.59999999999991</c:v>
                </c:pt>
                <c:pt idx="295">
                  <c:v>543</c:v>
                </c:pt>
                <c:pt idx="296">
                  <c:v>544.4</c:v>
                </c:pt>
                <c:pt idx="297">
                  <c:v>545.79999999999995</c:v>
                </c:pt>
                <c:pt idx="298">
                  <c:v>547.20000000000005</c:v>
                </c:pt>
                <c:pt idx="299">
                  <c:v>548.59999999999991</c:v>
                </c:pt>
                <c:pt idx="300">
                  <c:v>550</c:v>
                </c:pt>
                <c:pt idx="301">
                  <c:v>551.4</c:v>
                </c:pt>
                <c:pt idx="302">
                  <c:v>552.79999999999995</c:v>
                </c:pt>
                <c:pt idx="303">
                  <c:v>554.20000000000005</c:v>
                </c:pt>
                <c:pt idx="304">
                  <c:v>555.59999999999991</c:v>
                </c:pt>
                <c:pt idx="305">
                  <c:v>557</c:v>
                </c:pt>
                <c:pt idx="306">
                  <c:v>558.4</c:v>
                </c:pt>
                <c:pt idx="307">
                  <c:v>559.79999999999995</c:v>
                </c:pt>
                <c:pt idx="308">
                  <c:v>561.20000000000005</c:v>
                </c:pt>
                <c:pt idx="309">
                  <c:v>562.59999999999991</c:v>
                </c:pt>
                <c:pt idx="310">
                  <c:v>564</c:v>
                </c:pt>
                <c:pt idx="311">
                  <c:v>565.4</c:v>
                </c:pt>
                <c:pt idx="312">
                  <c:v>566.79999999999995</c:v>
                </c:pt>
                <c:pt idx="313">
                  <c:v>568.20000000000005</c:v>
                </c:pt>
                <c:pt idx="314">
                  <c:v>569.59999999999991</c:v>
                </c:pt>
                <c:pt idx="315">
                  <c:v>571</c:v>
                </c:pt>
                <c:pt idx="316">
                  <c:v>572.4</c:v>
                </c:pt>
                <c:pt idx="317">
                  <c:v>573.79999999999995</c:v>
                </c:pt>
                <c:pt idx="318">
                  <c:v>575.20000000000005</c:v>
                </c:pt>
                <c:pt idx="319">
                  <c:v>576.59999999999991</c:v>
                </c:pt>
                <c:pt idx="320">
                  <c:v>578</c:v>
                </c:pt>
                <c:pt idx="321">
                  <c:v>579.4</c:v>
                </c:pt>
                <c:pt idx="322">
                  <c:v>580.79999999999995</c:v>
                </c:pt>
                <c:pt idx="323">
                  <c:v>582.20000000000005</c:v>
                </c:pt>
                <c:pt idx="324">
                  <c:v>583.59999999999991</c:v>
                </c:pt>
                <c:pt idx="325">
                  <c:v>585</c:v>
                </c:pt>
                <c:pt idx="326">
                  <c:v>586.4</c:v>
                </c:pt>
                <c:pt idx="327">
                  <c:v>587.79999999999995</c:v>
                </c:pt>
                <c:pt idx="328">
                  <c:v>589.20000000000005</c:v>
                </c:pt>
                <c:pt idx="329">
                  <c:v>590.59999999999991</c:v>
                </c:pt>
                <c:pt idx="330">
                  <c:v>592</c:v>
                </c:pt>
                <c:pt idx="331">
                  <c:v>593.4</c:v>
                </c:pt>
                <c:pt idx="332">
                  <c:v>594.79999999999995</c:v>
                </c:pt>
                <c:pt idx="333">
                  <c:v>596.20000000000005</c:v>
                </c:pt>
                <c:pt idx="334">
                  <c:v>597.59999999999991</c:v>
                </c:pt>
                <c:pt idx="335">
                  <c:v>599</c:v>
                </c:pt>
                <c:pt idx="336">
                  <c:v>600.4</c:v>
                </c:pt>
                <c:pt idx="337">
                  <c:v>601.79999999999995</c:v>
                </c:pt>
                <c:pt idx="338">
                  <c:v>603.20000000000005</c:v>
                </c:pt>
                <c:pt idx="339">
                  <c:v>604.59999999999991</c:v>
                </c:pt>
                <c:pt idx="340">
                  <c:v>606</c:v>
                </c:pt>
                <c:pt idx="341">
                  <c:v>607.4</c:v>
                </c:pt>
                <c:pt idx="342">
                  <c:v>608.79999999999995</c:v>
                </c:pt>
                <c:pt idx="343">
                  <c:v>610.20000000000005</c:v>
                </c:pt>
                <c:pt idx="344">
                  <c:v>611.59999999999991</c:v>
                </c:pt>
                <c:pt idx="345">
                  <c:v>613</c:v>
                </c:pt>
                <c:pt idx="346">
                  <c:v>614.4</c:v>
                </c:pt>
                <c:pt idx="347">
                  <c:v>615.79999999999995</c:v>
                </c:pt>
                <c:pt idx="348">
                  <c:v>617.20000000000005</c:v>
                </c:pt>
                <c:pt idx="349">
                  <c:v>618.59999999999991</c:v>
                </c:pt>
                <c:pt idx="350">
                  <c:v>620</c:v>
                </c:pt>
                <c:pt idx="351">
                  <c:v>621.4</c:v>
                </c:pt>
                <c:pt idx="352">
                  <c:v>622.79999999999995</c:v>
                </c:pt>
                <c:pt idx="353">
                  <c:v>624.20000000000005</c:v>
                </c:pt>
                <c:pt idx="354">
                  <c:v>625.59999999999991</c:v>
                </c:pt>
                <c:pt idx="355">
                  <c:v>627</c:v>
                </c:pt>
                <c:pt idx="356">
                  <c:v>628.4</c:v>
                </c:pt>
                <c:pt idx="357">
                  <c:v>629.79999999999995</c:v>
                </c:pt>
                <c:pt idx="358">
                  <c:v>631.20000000000005</c:v>
                </c:pt>
                <c:pt idx="359">
                  <c:v>632.59999999999991</c:v>
                </c:pt>
                <c:pt idx="360">
                  <c:v>634</c:v>
                </c:pt>
                <c:pt idx="361">
                  <c:v>635.4</c:v>
                </c:pt>
                <c:pt idx="362">
                  <c:v>636.79999999999995</c:v>
                </c:pt>
                <c:pt idx="363">
                  <c:v>638.20000000000005</c:v>
                </c:pt>
                <c:pt idx="364">
                  <c:v>639.59999999999991</c:v>
                </c:pt>
                <c:pt idx="365">
                  <c:v>641</c:v>
                </c:pt>
                <c:pt idx="366">
                  <c:v>642.4</c:v>
                </c:pt>
                <c:pt idx="367">
                  <c:v>643.79999999999995</c:v>
                </c:pt>
                <c:pt idx="368">
                  <c:v>645.19999999999993</c:v>
                </c:pt>
                <c:pt idx="369">
                  <c:v>646.6</c:v>
                </c:pt>
                <c:pt idx="370">
                  <c:v>648</c:v>
                </c:pt>
                <c:pt idx="371">
                  <c:v>649.4</c:v>
                </c:pt>
                <c:pt idx="372">
                  <c:v>650.79999999999995</c:v>
                </c:pt>
                <c:pt idx="373">
                  <c:v>652.19999999999993</c:v>
                </c:pt>
                <c:pt idx="374">
                  <c:v>653.6</c:v>
                </c:pt>
                <c:pt idx="375">
                  <c:v>655</c:v>
                </c:pt>
                <c:pt idx="376">
                  <c:v>656.4</c:v>
                </c:pt>
                <c:pt idx="377">
                  <c:v>657.8</c:v>
                </c:pt>
                <c:pt idx="378">
                  <c:v>659.19999999999993</c:v>
                </c:pt>
                <c:pt idx="379">
                  <c:v>660.6</c:v>
                </c:pt>
                <c:pt idx="380">
                  <c:v>662</c:v>
                </c:pt>
                <c:pt idx="381">
                  <c:v>663.4</c:v>
                </c:pt>
                <c:pt idx="382">
                  <c:v>664.8</c:v>
                </c:pt>
                <c:pt idx="383">
                  <c:v>666.19999999999993</c:v>
                </c:pt>
                <c:pt idx="384">
                  <c:v>667.59999999999991</c:v>
                </c:pt>
                <c:pt idx="385">
                  <c:v>669</c:v>
                </c:pt>
                <c:pt idx="386">
                  <c:v>670.4</c:v>
                </c:pt>
                <c:pt idx="387">
                  <c:v>671.8</c:v>
                </c:pt>
                <c:pt idx="388">
                  <c:v>673.19999999999993</c:v>
                </c:pt>
                <c:pt idx="389">
                  <c:v>674.59999999999991</c:v>
                </c:pt>
                <c:pt idx="390">
                  <c:v>676</c:v>
                </c:pt>
                <c:pt idx="391">
                  <c:v>677.4</c:v>
                </c:pt>
                <c:pt idx="392">
                  <c:v>678.8</c:v>
                </c:pt>
                <c:pt idx="393">
                  <c:v>680.19999999999993</c:v>
                </c:pt>
                <c:pt idx="394">
                  <c:v>681.59999999999991</c:v>
                </c:pt>
                <c:pt idx="395">
                  <c:v>683</c:v>
                </c:pt>
                <c:pt idx="396">
                  <c:v>684.4</c:v>
                </c:pt>
                <c:pt idx="397">
                  <c:v>685.8</c:v>
                </c:pt>
                <c:pt idx="398">
                  <c:v>687.19999999999993</c:v>
                </c:pt>
                <c:pt idx="399">
                  <c:v>688.59999999999991</c:v>
                </c:pt>
                <c:pt idx="400">
                  <c:v>690</c:v>
                </c:pt>
                <c:pt idx="401">
                  <c:v>691.4</c:v>
                </c:pt>
                <c:pt idx="402">
                  <c:v>692.8</c:v>
                </c:pt>
                <c:pt idx="403">
                  <c:v>694.19999999999993</c:v>
                </c:pt>
                <c:pt idx="404">
                  <c:v>695.59999999999991</c:v>
                </c:pt>
                <c:pt idx="405">
                  <c:v>697</c:v>
                </c:pt>
                <c:pt idx="406">
                  <c:v>698.4</c:v>
                </c:pt>
                <c:pt idx="407">
                  <c:v>699.8</c:v>
                </c:pt>
                <c:pt idx="408">
                  <c:v>701.19999999999993</c:v>
                </c:pt>
                <c:pt idx="409">
                  <c:v>702.59999999999991</c:v>
                </c:pt>
                <c:pt idx="410">
                  <c:v>704</c:v>
                </c:pt>
                <c:pt idx="411">
                  <c:v>705.4</c:v>
                </c:pt>
                <c:pt idx="412">
                  <c:v>706.8</c:v>
                </c:pt>
                <c:pt idx="413">
                  <c:v>708.19999999999993</c:v>
                </c:pt>
                <c:pt idx="414">
                  <c:v>709.59999999999991</c:v>
                </c:pt>
                <c:pt idx="415">
                  <c:v>711</c:v>
                </c:pt>
                <c:pt idx="416">
                  <c:v>712.4</c:v>
                </c:pt>
                <c:pt idx="417">
                  <c:v>713.8</c:v>
                </c:pt>
                <c:pt idx="418">
                  <c:v>715.19999999999993</c:v>
                </c:pt>
                <c:pt idx="419">
                  <c:v>716.59999999999991</c:v>
                </c:pt>
                <c:pt idx="420">
                  <c:v>718</c:v>
                </c:pt>
                <c:pt idx="421">
                  <c:v>719.4</c:v>
                </c:pt>
                <c:pt idx="422">
                  <c:v>720.8</c:v>
                </c:pt>
                <c:pt idx="423">
                  <c:v>722.19999999999993</c:v>
                </c:pt>
                <c:pt idx="424">
                  <c:v>723.59999999999991</c:v>
                </c:pt>
                <c:pt idx="425">
                  <c:v>725</c:v>
                </c:pt>
                <c:pt idx="426">
                  <c:v>726.4</c:v>
                </c:pt>
                <c:pt idx="427">
                  <c:v>727.8</c:v>
                </c:pt>
                <c:pt idx="428">
                  <c:v>729.19999999999993</c:v>
                </c:pt>
                <c:pt idx="429">
                  <c:v>730.59999999999991</c:v>
                </c:pt>
                <c:pt idx="430">
                  <c:v>732</c:v>
                </c:pt>
                <c:pt idx="431">
                  <c:v>733.4</c:v>
                </c:pt>
                <c:pt idx="432">
                  <c:v>734.8</c:v>
                </c:pt>
                <c:pt idx="433">
                  <c:v>736.19999999999993</c:v>
                </c:pt>
                <c:pt idx="434">
                  <c:v>737.59999999999991</c:v>
                </c:pt>
                <c:pt idx="435">
                  <c:v>739</c:v>
                </c:pt>
                <c:pt idx="436">
                  <c:v>740.4</c:v>
                </c:pt>
                <c:pt idx="437">
                  <c:v>741.8</c:v>
                </c:pt>
                <c:pt idx="438">
                  <c:v>743.19999999999993</c:v>
                </c:pt>
                <c:pt idx="439">
                  <c:v>744.59999999999991</c:v>
                </c:pt>
                <c:pt idx="440">
                  <c:v>746</c:v>
                </c:pt>
                <c:pt idx="441">
                  <c:v>747.4</c:v>
                </c:pt>
                <c:pt idx="442">
                  <c:v>748.8</c:v>
                </c:pt>
                <c:pt idx="443">
                  <c:v>750.19999999999993</c:v>
                </c:pt>
                <c:pt idx="444">
                  <c:v>751.59999999999991</c:v>
                </c:pt>
                <c:pt idx="445">
                  <c:v>753</c:v>
                </c:pt>
                <c:pt idx="446">
                  <c:v>754.4</c:v>
                </c:pt>
                <c:pt idx="447">
                  <c:v>755.8</c:v>
                </c:pt>
                <c:pt idx="448">
                  <c:v>757.19999999999993</c:v>
                </c:pt>
                <c:pt idx="449">
                  <c:v>758.59999999999991</c:v>
                </c:pt>
                <c:pt idx="450">
                  <c:v>760</c:v>
                </c:pt>
                <c:pt idx="451">
                  <c:v>761.4</c:v>
                </c:pt>
                <c:pt idx="452">
                  <c:v>762.8</c:v>
                </c:pt>
                <c:pt idx="453">
                  <c:v>764.19999999999993</c:v>
                </c:pt>
                <c:pt idx="454">
                  <c:v>765.59999999999991</c:v>
                </c:pt>
                <c:pt idx="455">
                  <c:v>767</c:v>
                </c:pt>
                <c:pt idx="456">
                  <c:v>768.4</c:v>
                </c:pt>
                <c:pt idx="457">
                  <c:v>769.8</c:v>
                </c:pt>
                <c:pt idx="458">
                  <c:v>771.19999999999993</c:v>
                </c:pt>
                <c:pt idx="459">
                  <c:v>772.59999999999991</c:v>
                </c:pt>
                <c:pt idx="460">
                  <c:v>774</c:v>
                </c:pt>
                <c:pt idx="461">
                  <c:v>775.4</c:v>
                </c:pt>
                <c:pt idx="462">
                  <c:v>776.8</c:v>
                </c:pt>
                <c:pt idx="463">
                  <c:v>778.19999999999993</c:v>
                </c:pt>
                <c:pt idx="464">
                  <c:v>779.59999999999991</c:v>
                </c:pt>
                <c:pt idx="465">
                  <c:v>781</c:v>
                </c:pt>
                <c:pt idx="466">
                  <c:v>782.4</c:v>
                </c:pt>
                <c:pt idx="467">
                  <c:v>783.8</c:v>
                </c:pt>
                <c:pt idx="468">
                  <c:v>785.19999999999993</c:v>
                </c:pt>
                <c:pt idx="469">
                  <c:v>786.59999999999991</c:v>
                </c:pt>
                <c:pt idx="470">
                  <c:v>788</c:v>
                </c:pt>
                <c:pt idx="471">
                  <c:v>789.4</c:v>
                </c:pt>
                <c:pt idx="472">
                  <c:v>790.8</c:v>
                </c:pt>
                <c:pt idx="473">
                  <c:v>792.19999999999993</c:v>
                </c:pt>
                <c:pt idx="474">
                  <c:v>793.59999999999991</c:v>
                </c:pt>
                <c:pt idx="475">
                  <c:v>795</c:v>
                </c:pt>
                <c:pt idx="476">
                  <c:v>796.4</c:v>
                </c:pt>
                <c:pt idx="477">
                  <c:v>797.8</c:v>
                </c:pt>
                <c:pt idx="478">
                  <c:v>799.19999999999993</c:v>
                </c:pt>
                <c:pt idx="479">
                  <c:v>800.59999999999991</c:v>
                </c:pt>
                <c:pt idx="480">
                  <c:v>802</c:v>
                </c:pt>
                <c:pt idx="481">
                  <c:v>803.4</c:v>
                </c:pt>
                <c:pt idx="482">
                  <c:v>804.8</c:v>
                </c:pt>
                <c:pt idx="483">
                  <c:v>806.19999999999993</c:v>
                </c:pt>
                <c:pt idx="484">
                  <c:v>807.59999999999991</c:v>
                </c:pt>
                <c:pt idx="485">
                  <c:v>809</c:v>
                </c:pt>
                <c:pt idx="486">
                  <c:v>810.4</c:v>
                </c:pt>
                <c:pt idx="487">
                  <c:v>811.8</c:v>
                </c:pt>
                <c:pt idx="488">
                  <c:v>813.19999999999993</c:v>
                </c:pt>
                <c:pt idx="489">
                  <c:v>814.59999999999991</c:v>
                </c:pt>
                <c:pt idx="490">
                  <c:v>816</c:v>
                </c:pt>
                <c:pt idx="491">
                  <c:v>817.4</c:v>
                </c:pt>
                <c:pt idx="492">
                  <c:v>818.8</c:v>
                </c:pt>
                <c:pt idx="493">
                  <c:v>820.19999999999993</c:v>
                </c:pt>
                <c:pt idx="494">
                  <c:v>821.59999999999991</c:v>
                </c:pt>
                <c:pt idx="495">
                  <c:v>823</c:v>
                </c:pt>
                <c:pt idx="496">
                  <c:v>824.4</c:v>
                </c:pt>
                <c:pt idx="497">
                  <c:v>825.8</c:v>
                </c:pt>
                <c:pt idx="498">
                  <c:v>827.19999999999993</c:v>
                </c:pt>
                <c:pt idx="499">
                  <c:v>828.59999999999991</c:v>
                </c:pt>
                <c:pt idx="500">
                  <c:v>830</c:v>
                </c:pt>
                <c:pt idx="501">
                  <c:v>831.4</c:v>
                </c:pt>
                <c:pt idx="502">
                  <c:v>832.8</c:v>
                </c:pt>
                <c:pt idx="503">
                  <c:v>834.19999999999993</c:v>
                </c:pt>
                <c:pt idx="504">
                  <c:v>835.59999999999991</c:v>
                </c:pt>
                <c:pt idx="505">
                  <c:v>837</c:v>
                </c:pt>
                <c:pt idx="506">
                  <c:v>838.4</c:v>
                </c:pt>
                <c:pt idx="507">
                  <c:v>839.8</c:v>
                </c:pt>
                <c:pt idx="508">
                  <c:v>841.19999999999993</c:v>
                </c:pt>
                <c:pt idx="509">
                  <c:v>842.59999999999991</c:v>
                </c:pt>
                <c:pt idx="510">
                  <c:v>844</c:v>
                </c:pt>
                <c:pt idx="511">
                  <c:v>845.4</c:v>
                </c:pt>
                <c:pt idx="512">
                  <c:v>846.8</c:v>
                </c:pt>
                <c:pt idx="513">
                  <c:v>848.19999999999993</c:v>
                </c:pt>
                <c:pt idx="514">
                  <c:v>849.59999999999991</c:v>
                </c:pt>
                <c:pt idx="515">
                  <c:v>851</c:v>
                </c:pt>
                <c:pt idx="516">
                  <c:v>852.4</c:v>
                </c:pt>
                <c:pt idx="517">
                  <c:v>853.8</c:v>
                </c:pt>
                <c:pt idx="518">
                  <c:v>855.19999999999993</c:v>
                </c:pt>
                <c:pt idx="519">
                  <c:v>856.59999999999991</c:v>
                </c:pt>
                <c:pt idx="520">
                  <c:v>858</c:v>
                </c:pt>
                <c:pt idx="521">
                  <c:v>859.4</c:v>
                </c:pt>
                <c:pt idx="522">
                  <c:v>860.8</c:v>
                </c:pt>
                <c:pt idx="523">
                  <c:v>862.19999999999993</c:v>
                </c:pt>
                <c:pt idx="524">
                  <c:v>863.59999999999991</c:v>
                </c:pt>
                <c:pt idx="525">
                  <c:v>865</c:v>
                </c:pt>
                <c:pt idx="526">
                  <c:v>866.4</c:v>
                </c:pt>
                <c:pt idx="527">
                  <c:v>867.8</c:v>
                </c:pt>
                <c:pt idx="528">
                  <c:v>869.19999999999993</c:v>
                </c:pt>
                <c:pt idx="529">
                  <c:v>870.59999999999991</c:v>
                </c:pt>
                <c:pt idx="530">
                  <c:v>872</c:v>
                </c:pt>
                <c:pt idx="531">
                  <c:v>873.4</c:v>
                </c:pt>
                <c:pt idx="532">
                  <c:v>874.8</c:v>
                </c:pt>
                <c:pt idx="533">
                  <c:v>876.19999999999993</c:v>
                </c:pt>
                <c:pt idx="534">
                  <c:v>877.59999999999991</c:v>
                </c:pt>
                <c:pt idx="535">
                  <c:v>879</c:v>
                </c:pt>
                <c:pt idx="536">
                  <c:v>880.4</c:v>
                </c:pt>
                <c:pt idx="537">
                  <c:v>881.8</c:v>
                </c:pt>
                <c:pt idx="538">
                  <c:v>883.19999999999993</c:v>
                </c:pt>
                <c:pt idx="539">
                  <c:v>884.59999999999991</c:v>
                </c:pt>
                <c:pt idx="540">
                  <c:v>886</c:v>
                </c:pt>
                <c:pt idx="541">
                  <c:v>887.4</c:v>
                </c:pt>
                <c:pt idx="542">
                  <c:v>888.8</c:v>
                </c:pt>
                <c:pt idx="543">
                  <c:v>890.19999999999993</c:v>
                </c:pt>
                <c:pt idx="544">
                  <c:v>891.59999999999991</c:v>
                </c:pt>
                <c:pt idx="545">
                  <c:v>893</c:v>
                </c:pt>
                <c:pt idx="546">
                  <c:v>894.4</c:v>
                </c:pt>
                <c:pt idx="547">
                  <c:v>895.8</c:v>
                </c:pt>
                <c:pt idx="548">
                  <c:v>897.19999999999993</c:v>
                </c:pt>
                <c:pt idx="549">
                  <c:v>898.59999999999991</c:v>
                </c:pt>
                <c:pt idx="550">
                  <c:v>900</c:v>
                </c:pt>
                <c:pt idx="551">
                  <c:v>901.4</c:v>
                </c:pt>
                <c:pt idx="552">
                  <c:v>902.8</c:v>
                </c:pt>
                <c:pt idx="553">
                  <c:v>904.19999999999993</c:v>
                </c:pt>
                <c:pt idx="554">
                  <c:v>905.59999999999991</c:v>
                </c:pt>
                <c:pt idx="555">
                  <c:v>907</c:v>
                </c:pt>
                <c:pt idx="556">
                  <c:v>908.4</c:v>
                </c:pt>
                <c:pt idx="557">
                  <c:v>909.8</c:v>
                </c:pt>
                <c:pt idx="558">
                  <c:v>911.19999999999993</c:v>
                </c:pt>
                <c:pt idx="559">
                  <c:v>912.59999999999991</c:v>
                </c:pt>
                <c:pt idx="560">
                  <c:v>914</c:v>
                </c:pt>
                <c:pt idx="561">
                  <c:v>915.4</c:v>
                </c:pt>
                <c:pt idx="562">
                  <c:v>916.8</c:v>
                </c:pt>
                <c:pt idx="563">
                  <c:v>918.19999999999993</c:v>
                </c:pt>
                <c:pt idx="564">
                  <c:v>919.59999999999991</c:v>
                </c:pt>
                <c:pt idx="565">
                  <c:v>921</c:v>
                </c:pt>
                <c:pt idx="566">
                  <c:v>922.4</c:v>
                </c:pt>
                <c:pt idx="567">
                  <c:v>923.8</c:v>
                </c:pt>
                <c:pt idx="568">
                  <c:v>925.19999999999993</c:v>
                </c:pt>
                <c:pt idx="569">
                  <c:v>926.59999999999991</c:v>
                </c:pt>
                <c:pt idx="570">
                  <c:v>928</c:v>
                </c:pt>
                <c:pt idx="571">
                  <c:v>929.4</c:v>
                </c:pt>
                <c:pt idx="572">
                  <c:v>930.8</c:v>
                </c:pt>
                <c:pt idx="573">
                  <c:v>932.19999999999993</c:v>
                </c:pt>
                <c:pt idx="574">
                  <c:v>933.59999999999991</c:v>
                </c:pt>
                <c:pt idx="575">
                  <c:v>935</c:v>
                </c:pt>
                <c:pt idx="576">
                  <c:v>936.4</c:v>
                </c:pt>
                <c:pt idx="577">
                  <c:v>937.8</c:v>
                </c:pt>
                <c:pt idx="578">
                  <c:v>939.19999999999993</c:v>
                </c:pt>
                <c:pt idx="579">
                  <c:v>940.59999999999991</c:v>
                </c:pt>
                <c:pt idx="580">
                  <c:v>942</c:v>
                </c:pt>
                <c:pt idx="581">
                  <c:v>943.4</c:v>
                </c:pt>
                <c:pt idx="582">
                  <c:v>944.8</c:v>
                </c:pt>
                <c:pt idx="583">
                  <c:v>946.19999999999993</c:v>
                </c:pt>
                <c:pt idx="584">
                  <c:v>947.59999999999991</c:v>
                </c:pt>
                <c:pt idx="585">
                  <c:v>949</c:v>
                </c:pt>
                <c:pt idx="586">
                  <c:v>950.4</c:v>
                </c:pt>
                <c:pt idx="587">
                  <c:v>951.8</c:v>
                </c:pt>
                <c:pt idx="588">
                  <c:v>953.19999999999993</c:v>
                </c:pt>
                <c:pt idx="589">
                  <c:v>954.59999999999991</c:v>
                </c:pt>
                <c:pt idx="590">
                  <c:v>956</c:v>
                </c:pt>
                <c:pt idx="591">
                  <c:v>957.4</c:v>
                </c:pt>
                <c:pt idx="592">
                  <c:v>958.8</c:v>
                </c:pt>
                <c:pt idx="593">
                  <c:v>960.19999999999993</c:v>
                </c:pt>
                <c:pt idx="594">
                  <c:v>961.59999999999991</c:v>
                </c:pt>
                <c:pt idx="595">
                  <c:v>963</c:v>
                </c:pt>
                <c:pt idx="596">
                  <c:v>964.4</c:v>
                </c:pt>
                <c:pt idx="597">
                  <c:v>965.8</c:v>
                </c:pt>
                <c:pt idx="598">
                  <c:v>967.19999999999993</c:v>
                </c:pt>
                <c:pt idx="599">
                  <c:v>968.59999999999991</c:v>
                </c:pt>
                <c:pt idx="600">
                  <c:v>970</c:v>
                </c:pt>
                <c:pt idx="601">
                  <c:v>971.4</c:v>
                </c:pt>
                <c:pt idx="602">
                  <c:v>972.8</c:v>
                </c:pt>
                <c:pt idx="603">
                  <c:v>974.19999999999993</c:v>
                </c:pt>
                <c:pt idx="604">
                  <c:v>975.59999999999991</c:v>
                </c:pt>
                <c:pt idx="605">
                  <c:v>977</c:v>
                </c:pt>
                <c:pt idx="606">
                  <c:v>978.4</c:v>
                </c:pt>
                <c:pt idx="607">
                  <c:v>979.8</c:v>
                </c:pt>
                <c:pt idx="608">
                  <c:v>981.19999999999993</c:v>
                </c:pt>
                <c:pt idx="609">
                  <c:v>982.59999999999991</c:v>
                </c:pt>
                <c:pt idx="610">
                  <c:v>984</c:v>
                </c:pt>
                <c:pt idx="611">
                  <c:v>985.4</c:v>
                </c:pt>
                <c:pt idx="612">
                  <c:v>986.8</c:v>
                </c:pt>
                <c:pt idx="613">
                  <c:v>988.19999999999993</c:v>
                </c:pt>
                <c:pt idx="614">
                  <c:v>989.59999999999991</c:v>
                </c:pt>
                <c:pt idx="615">
                  <c:v>991</c:v>
                </c:pt>
                <c:pt idx="616">
                  <c:v>992.4</c:v>
                </c:pt>
                <c:pt idx="617">
                  <c:v>993.8</c:v>
                </c:pt>
                <c:pt idx="618">
                  <c:v>995.19999999999993</c:v>
                </c:pt>
                <c:pt idx="619">
                  <c:v>996.59999999999991</c:v>
                </c:pt>
                <c:pt idx="620">
                  <c:v>998</c:v>
                </c:pt>
                <c:pt idx="621">
                  <c:v>999.4</c:v>
                </c:pt>
                <c:pt idx="622">
                  <c:v>1000.8</c:v>
                </c:pt>
                <c:pt idx="623">
                  <c:v>1002.1999999999999</c:v>
                </c:pt>
                <c:pt idx="624">
                  <c:v>1003.5999999999999</c:v>
                </c:pt>
                <c:pt idx="625">
                  <c:v>1005</c:v>
                </c:pt>
                <c:pt idx="626">
                  <c:v>1006.4</c:v>
                </c:pt>
                <c:pt idx="627">
                  <c:v>1007.8</c:v>
                </c:pt>
                <c:pt idx="628">
                  <c:v>1009.1999999999999</c:v>
                </c:pt>
                <c:pt idx="629">
                  <c:v>1010.5999999999999</c:v>
                </c:pt>
                <c:pt idx="630">
                  <c:v>1012</c:v>
                </c:pt>
                <c:pt idx="631">
                  <c:v>1013.4</c:v>
                </c:pt>
                <c:pt idx="632">
                  <c:v>1014.8</c:v>
                </c:pt>
                <c:pt idx="633">
                  <c:v>1016.1999999999999</c:v>
                </c:pt>
                <c:pt idx="634">
                  <c:v>1017.5999999999999</c:v>
                </c:pt>
                <c:pt idx="635">
                  <c:v>1019</c:v>
                </c:pt>
                <c:pt idx="636">
                  <c:v>1020.4</c:v>
                </c:pt>
                <c:pt idx="637">
                  <c:v>1021.8</c:v>
                </c:pt>
                <c:pt idx="638">
                  <c:v>1023.1999999999999</c:v>
                </c:pt>
                <c:pt idx="639">
                  <c:v>1024.5999999999999</c:v>
                </c:pt>
                <c:pt idx="640">
                  <c:v>1026</c:v>
                </c:pt>
                <c:pt idx="641">
                  <c:v>1027.4000000000001</c:v>
                </c:pt>
                <c:pt idx="642">
                  <c:v>1028.8</c:v>
                </c:pt>
                <c:pt idx="643">
                  <c:v>1030.1999999999998</c:v>
                </c:pt>
                <c:pt idx="644">
                  <c:v>1031.5999999999999</c:v>
                </c:pt>
                <c:pt idx="645">
                  <c:v>1033</c:v>
                </c:pt>
                <c:pt idx="646">
                  <c:v>1034.4000000000001</c:v>
                </c:pt>
                <c:pt idx="647">
                  <c:v>1035.8</c:v>
                </c:pt>
                <c:pt idx="648">
                  <c:v>1037.1999999999998</c:v>
                </c:pt>
                <c:pt idx="649">
                  <c:v>1038.5999999999999</c:v>
                </c:pt>
                <c:pt idx="650">
                  <c:v>1040</c:v>
                </c:pt>
                <c:pt idx="651">
                  <c:v>1041.4000000000001</c:v>
                </c:pt>
                <c:pt idx="652">
                  <c:v>1042.8</c:v>
                </c:pt>
                <c:pt idx="653">
                  <c:v>1044.1999999999998</c:v>
                </c:pt>
                <c:pt idx="654">
                  <c:v>1045.5999999999999</c:v>
                </c:pt>
                <c:pt idx="655">
                  <c:v>1047</c:v>
                </c:pt>
                <c:pt idx="656">
                  <c:v>1048.4000000000001</c:v>
                </c:pt>
                <c:pt idx="657">
                  <c:v>1049.8</c:v>
                </c:pt>
                <c:pt idx="658">
                  <c:v>1051.1999999999998</c:v>
                </c:pt>
                <c:pt idx="659">
                  <c:v>1052.5999999999999</c:v>
                </c:pt>
                <c:pt idx="660">
                  <c:v>1054</c:v>
                </c:pt>
                <c:pt idx="661">
                  <c:v>1055.4000000000001</c:v>
                </c:pt>
                <c:pt idx="662">
                  <c:v>1056.8</c:v>
                </c:pt>
                <c:pt idx="663">
                  <c:v>1058.1999999999998</c:v>
                </c:pt>
                <c:pt idx="664">
                  <c:v>1059.5999999999999</c:v>
                </c:pt>
                <c:pt idx="665">
                  <c:v>1061</c:v>
                </c:pt>
                <c:pt idx="666">
                  <c:v>1062.4000000000001</c:v>
                </c:pt>
                <c:pt idx="667">
                  <c:v>1063.8</c:v>
                </c:pt>
                <c:pt idx="668">
                  <c:v>1065.1999999999998</c:v>
                </c:pt>
                <c:pt idx="669">
                  <c:v>1066.5999999999999</c:v>
                </c:pt>
                <c:pt idx="670">
                  <c:v>1068</c:v>
                </c:pt>
                <c:pt idx="671">
                  <c:v>1069.4000000000001</c:v>
                </c:pt>
                <c:pt idx="672">
                  <c:v>1070.8</c:v>
                </c:pt>
                <c:pt idx="673">
                  <c:v>1072.1999999999998</c:v>
                </c:pt>
                <c:pt idx="674">
                  <c:v>1073.5999999999999</c:v>
                </c:pt>
                <c:pt idx="675">
                  <c:v>1075</c:v>
                </c:pt>
                <c:pt idx="676">
                  <c:v>1076.4000000000001</c:v>
                </c:pt>
                <c:pt idx="677">
                  <c:v>1077.8</c:v>
                </c:pt>
                <c:pt idx="678">
                  <c:v>1079.1999999999998</c:v>
                </c:pt>
                <c:pt idx="679">
                  <c:v>1080.5999999999999</c:v>
                </c:pt>
                <c:pt idx="680">
                  <c:v>1082</c:v>
                </c:pt>
                <c:pt idx="681">
                  <c:v>1083.4000000000001</c:v>
                </c:pt>
                <c:pt idx="682">
                  <c:v>1084.8</c:v>
                </c:pt>
                <c:pt idx="683">
                  <c:v>1086.1999999999998</c:v>
                </c:pt>
                <c:pt idx="684">
                  <c:v>1087.5999999999999</c:v>
                </c:pt>
                <c:pt idx="685">
                  <c:v>1089</c:v>
                </c:pt>
                <c:pt idx="686">
                  <c:v>1090.4000000000001</c:v>
                </c:pt>
                <c:pt idx="687">
                  <c:v>1091.8</c:v>
                </c:pt>
                <c:pt idx="688">
                  <c:v>1093.1999999999998</c:v>
                </c:pt>
                <c:pt idx="689">
                  <c:v>1094.5999999999999</c:v>
                </c:pt>
                <c:pt idx="690">
                  <c:v>1096</c:v>
                </c:pt>
                <c:pt idx="691">
                  <c:v>1097.4000000000001</c:v>
                </c:pt>
                <c:pt idx="692">
                  <c:v>1098.8</c:v>
                </c:pt>
                <c:pt idx="693">
                  <c:v>1100.1999999999998</c:v>
                </c:pt>
                <c:pt idx="694">
                  <c:v>1101.5999999999999</c:v>
                </c:pt>
                <c:pt idx="695">
                  <c:v>1103</c:v>
                </c:pt>
                <c:pt idx="696">
                  <c:v>1104.4000000000001</c:v>
                </c:pt>
                <c:pt idx="697">
                  <c:v>1105.8</c:v>
                </c:pt>
                <c:pt idx="698">
                  <c:v>1107.1999999999998</c:v>
                </c:pt>
                <c:pt idx="699">
                  <c:v>1108.5999999999999</c:v>
                </c:pt>
                <c:pt idx="700">
                  <c:v>1110</c:v>
                </c:pt>
                <c:pt idx="701">
                  <c:v>1111.4000000000001</c:v>
                </c:pt>
                <c:pt idx="702">
                  <c:v>1112.8</c:v>
                </c:pt>
                <c:pt idx="703">
                  <c:v>1114.1999999999998</c:v>
                </c:pt>
                <c:pt idx="704">
                  <c:v>1115.5999999999999</c:v>
                </c:pt>
                <c:pt idx="705">
                  <c:v>1117</c:v>
                </c:pt>
                <c:pt idx="706">
                  <c:v>1118.4000000000001</c:v>
                </c:pt>
                <c:pt idx="707">
                  <c:v>1119.8</c:v>
                </c:pt>
                <c:pt idx="708">
                  <c:v>1121.1999999999998</c:v>
                </c:pt>
                <c:pt idx="709">
                  <c:v>1122.5999999999999</c:v>
                </c:pt>
                <c:pt idx="710">
                  <c:v>1124</c:v>
                </c:pt>
                <c:pt idx="711">
                  <c:v>1125.4000000000001</c:v>
                </c:pt>
                <c:pt idx="712">
                  <c:v>1126.8</c:v>
                </c:pt>
                <c:pt idx="713">
                  <c:v>1128.1999999999998</c:v>
                </c:pt>
                <c:pt idx="714">
                  <c:v>1129.5999999999999</c:v>
                </c:pt>
                <c:pt idx="715">
                  <c:v>1131</c:v>
                </c:pt>
                <c:pt idx="716">
                  <c:v>1132.4000000000001</c:v>
                </c:pt>
                <c:pt idx="717">
                  <c:v>1133.8</c:v>
                </c:pt>
                <c:pt idx="718">
                  <c:v>1135.1999999999998</c:v>
                </c:pt>
                <c:pt idx="719">
                  <c:v>1136.5999999999999</c:v>
                </c:pt>
                <c:pt idx="720">
                  <c:v>1138</c:v>
                </c:pt>
                <c:pt idx="721">
                  <c:v>1139.4000000000001</c:v>
                </c:pt>
                <c:pt idx="722">
                  <c:v>1140.8</c:v>
                </c:pt>
                <c:pt idx="723">
                  <c:v>1142.1999999999998</c:v>
                </c:pt>
                <c:pt idx="724">
                  <c:v>1143.5999999999999</c:v>
                </c:pt>
                <c:pt idx="725">
                  <c:v>1145</c:v>
                </c:pt>
                <c:pt idx="726">
                  <c:v>1146.4000000000001</c:v>
                </c:pt>
                <c:pt idx="727">
                  <c:v>1147.8</c:v>
                </c:pt>
                <c:pt idx="728">
                  <c:v>1149.1999999999998</c:v>
                </c:pt>
                <c:pt idx="729">
                  <c:v>1150.5999999999999</c:v>
                </c:pt>
                <c:pt idx="730">
                  <c:v>1152</c:v>
                </c:pt>
                <c:pt idx="731">
                  <c:v>1153.4000000000001</c:v>
                </c:pt>
                <c:pt idx="732">
                  <c:v>1154.8</c:v>
                </c:pt>
                <c:pt idx="733">
                  <c:v>1156.2</c:v>
                </c:pt>
                <c:pt idx="734">
                  <c:v>1157.5999999999999</c:v>
                </c:pt>
                <c:pt idx="735">
                  <c:v>1159</c:v>
                </c:pt>
                <c:pt idx="736">
                  <c:v>1160.3999999999999</c:v>
                </c:pt>
                <c:pt idx="737">
                  <c:v>1161.8</c:v>
                </c:pt>
                <c:pt idx="738">
                  <c:v>1163.2</c:v>
                </c:pt>
                <c:pt idx="739">
                  <c:v>1164.5999999999999</c:v>
                </c:pt>
                <c:pt idx="740">
                  <c:v>1166</c:v>
                </c:pt>
                <c:pt idx="741">
                  <c:v>1167.3999999999999</c:v>
                </c:pt>
                <c:pt idx="742">
                  <c:v>1168.8</c:v>
                </c:pt>
                <c:pt idx="743">
                  <c:v>1170.2</c:v>
                </c:pt>
                <c:pt idx="744">
                  <c:v>1171.5999999999999</c:v>
                </c:pt>
                <c:pt idx="745">
                  <c:v>1173</c:v>
                </c:pt>
                <c:pt idx="746">
                  <c:v>1174.3999999999999</c:v>
                </c:pt>
                <c:pt idx="747">
                  <c:v>1175.8</c:v>
                </c:pt>
                <c:pt idx="748">
                  <c:v>1177.2</c:v>
                </c:pt>
                <c:pt idx="749">
                  <c:v>1178.5999999999999</c:v>
                </c:pt>
                <c:pt idx="750">
                  <c:v>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B-44F4-954A-844310EF7E84}"/>
            </c:ext>
          </c:extLst>
        </c:ser>
        <c:ser>
          <c:idx val="1"/>
          <c:order val="1"/>
          <c:tx>
            <c:strRef>
              <c:f>'Fig 15.1'!$L$21</c:f>
              <c:strCache>
                <c:ptCount val="1"/>
                <c:pt idx="0">
                  <c:v>AD:2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'Fig 15.1'!$H$22:$H$772</c:f>
              <c:numCache>
                <c:formatCode>0</c:formatCode>
                <c:ptCount val="7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  <c:pt idx="652">
                  <c:v>1304</c:v>
                </c:pt>
                <c:pt idx="653">
                  <c:v>1306</c:v>
                </c:pt>
                <c:pt idx="654">
                  <c:v>1308</c:v>
                </c:pt>
                <c:pt idx="655">
                  <c:v>1310</c:v>
                </c:pt>
                <c:pt idx="656">
                  <c:v>1312</c:v>
                </c:pt>
                <c:pt idx="657">
                  <c:v>1314</c:v>
                </c:pt>
                <c:pt idx="658">
                  <c:v>1316</c:v>
                </c:pt>
                <c:pt idx="659">
                  <c:v>1318</c:v>
                </c:pt>
                <c:pt idx="660">
                  <c:v>1320</c:v>
                </c:pt>
                <c:pt idx="661">
                  <c:v>1322</c:v>
                </c:pt>
                <c:pt idx="662">
                  <c:v>1324</c:v>
                </c:pt>
                <c:pt idx="663">
                  <c:v>1326</c:v>
                </c:pt>
                <c:pt idx="664">
                  <c:v>1328</c:v>
                </c:pt>
                <c:pt idx="665">
                  <c:v>1330</c:v>
                </c:pt>
                <c:pt idx="666">
                  <c:v>1332</c:v>
                </c:pt>
                <c:pt idx="667">
                  <c:v>1334</c:v>
                </c:pt>
                <c:pt idx="668">
                  <c:v>1336</c:v>
                </c:pt>
                <c:pt idx="669">
                  <c:v>1338</c:v>
                </c:pt>
                <c:pt idx="670">
                  <c:v>1340</c:v>
                </c:pt>
                <c:pt idx="671">
                  <c:v>1342</c:v>
                </c:pt>
                <c:pt idx="672">
                  <c:v>1344</c:v>
                </c:pt>
                <c:pt idx="673">
                  <c:v>1346</c:v>
                </c:pt>
                <c:pt idx="674">
                  <c:v>1348</c:v>
                </c:pt>
                <c:pt idx="675">
                  <c:v>1350</c:v>
                </c:pt>
                <c:pt idx="676">
                  <c:v>1352</c:v>
                </c:pt>
                <c:pt idx="677">
                  <c:v>1354</c:v>
                </c:pt>
                <c:pt idx="678">
                  <c:v>1356</c:v>
                </c:pt>
                <c:pt idx="679">
                  <c:v>1358</c:v>
                </c:pt>
                <c:pt idx="680">
                  <c:v>1360</c:v>
                </c:pt>
                <c:pt idx="681">
                  <c:v>1362</c:v>
                </c:pt>
                <c:pt idx="682">
                  <c:v>1364</c:v>
                </c:pt>
                <c:pt idx="683">
                  <c:v>1366</c:v>
                </c:pt>
                <c:pt idx="684">
                  <c:v>1368</c:v>
                </c:pt>
                <c:pt idx="685">
                  <c:v>1370</c:v>
                </c:pt>
                <c:pt idx="686">
                  <c:v>1372</c:v>
                </c:pt>
                <c:pt idx="687">
                  <c:v>1374</c:v>
                </c:pt>
                <c:pt idx="688">
                  <c:v>1376</c:v>
                </c:pt>
                <c:pt idx="689">
                  <c:v>1378</c:v>
                </c:pt>
                <c:pt idx="690">
                  <c:v>1380</c:v>
                </c:pt>
                <c:pt idx="691">
                  <c:v>1382</c:v>
                </c:pt>
                <c:pt idx="692">
                  <c:v>1384</c:v>
                </c:pt>
                <c:pt idx="693">
                  <c:v>1386</c:v>
                </c:pt>
                <c:pt idx="694">
                  <c:v>1388</c:v>
                </c:pt>
                <c:pt idx="695">
                  <c:v>1390</c:v>
                </c:pt>
                <c:pt idx="696">
                  <c:v>1392</c:v>
                </c:pt>
                <c:pt idx="697">
                  <c:v>1394</c:v>
                </c:pt>
                <c:pt idx="698">
                  <c:v>1396</c:v>
                </c:pt>
                <c:pt idx="699">
                  <c:v>1398</c:v>
                </c:pt>
                <c:pt idx="700">
                  <c:v>1400</c:v>
                </c:pt>
                <c:pt idx="701">
                  <c:v>1402</c:v>
                </c:pt>
                <c:pt idx="702">
                  <c:v>1404</c:v>
                </c:pt>
                <c:pt idx="703">
                  <c:v>1406</c:v>
                </c:pt>
                <c:pt idx="704">
                  <c:v>1408</c:v>
                </c:pt>
                <c:pt idx="705">
                  <c:v>1410</c:v>
                </c:pt>
                <c:pt idx="706">
                  <c:v>1412</c:v>
                </c:pt>
                <c:pt idx="707">
                  <c:v>1414</c:v>
                </c:pt>
                <c:pt idx="708">
                  <c:v>1416</c:v>
                </c:pt>
                <c:pt idx="709">
                  <c:v>1418</c:v>
                </c:pt>
                <c:pt idx="710">
                  <c:v>1420</c:v>
                </c:pt>
                <c:pt idx="711">
                  <c:v>1422</c:v>
                </c:pt>
                <c:pt idx="712">
                  <c:v>1424</c:v>
                </c:pt>
                <c:pt idx="713">
                  <c:v>1426</c:v>
                </c:pt>
                <c:pt idx="714">
                  <c:v>1428</c:v>
                </c:pt>
                <c:pt idx="715">
                  <c:v>1430</c:v>
                </c:pt>
                <c:pt idx="716">
                  <c:v>1432</c:v>
                </c:pt>
                <c:pt idx="717">
                  <c:v>1434</c:v>
                </c:pt>
                <c:pt idx="718">
                  <c:v>1436</c:v>
                </c:pt>
                <c:pt idx="719">
                  <c:v>1438</c:v>
                </c:pt>
                <c:pt idx="720">
                  <c:v>1440</c:v>
                </c:pt>
                <c:pt idx="721">
                  <c:v>1442</c:v>
                </c:pt>
                <c:pt idx="722">
                  <c:v>1444</c:v>
                </c:pt>
                <c:pt idx="723">
                  <c:v>1446</c:v>
                </c:pt>
                <c:pt idx="724">
                  <c:v>1448</c:v>
                </c:pt>
                <c:pt idx="725">
                  <c:v>1450</c:v>
                </c:pt>
                <c:pt idx="726">
                  <c:v>1452</c:v>
                </c:pt>
                <c:pt idx="727">
                  <c:v>1454</c:v>
                </c:pt>
                <c:pt idx="728">
                  <c:v>1456</c:v>
                </c:pt>
                <c:pt idx="729">
                  <c:v>1458</c:v>
                </c:pt>
                <c:pt idx="730">
                  <c:v>1460</c:v>
                </c:pt>
                <c:pt idx="731">
                  <c:v>1462</c:v>
                </c:pt>
                <c:pt idx="732">
                  <c:v>1464</c:v>
                </c:pt>
                <c:pt idx="733">
                  <c:v>1466</c:v>
                </c:pt>
                <c:pt idx="734">
                  <c:v>1468</c:v>
                </c:pt>
                <c:pt idx="735">
                  <c:v>1470</c:v>
                </c:pt>
                <c:pt idx="736">
                  <c:v>1472</c:v>
                </c:pt>
                <c:pt idx="737">
                  <c:v>1474</c:v>
                </c:pt>
                <c:pt idx="738">
                  <c:v>1476</c:v>
                </c:pt>
                <c:pt idx="739">
                  <c:v>1478</c:v>
                </c:pt>
                <c:pt idx="740">
                  <c:v>1480</c:v>
                </c:pt>
                <c:pt idx="741">
                  <c:v>1482</c:v>
                </c:pt>
                <c:pt idx="742">
                  <c:v>1484</c:v>
                </c:pt>
                <c:pt idx="743">
                  <c:v>1486</c:v>
                </c:pt>
                <c:pt idx="744">
                  <c:v>1488</c:v>
                </c:pt>
                <c:pt idx="745">
                  <c:v>1490</c:v>
                </c:pt>
                <c:pt idx="746">
                  <c:v>1492</c:v>
                </c:pt>
                <c:pt idx="747">
                  <c:v>1494</c:v>
                </c:pt>
                <c:pt idx="748">
                  <c:v>1496</c:v>
                </c:pt>
                <c:pt idx="749">
                  <c:v>1498</c:v>
                </c:pt>
                <c:pt idx="750">
                  <c:v>1500</c:v>
                </c:pt>
              </c:numCache>
            </c:numRef>
          </c:cat>
          <c:val>
            <c:numRef>
              <c:f>'Fig 15.1'!$L$22:$L$772</c:f>
              <c:numCache>
                <c:formatCode>0</c:formatCode>
                <c:ptCount val="751"/>
                <c:pt idx="0">
                  <c:v>230</c:v>
                </c:pt>
                <c:pt idx="1">
                  <c:v>231.4</c:v>
                </c:pt>
                <c:pt idx="2">
                  <c:v>232.8</c:v>
                </c:pt>
                <c:pt idx="3">
                  <c:v>234.2</c:v>
                </c:pt>
                <c:pt idx="4">
                  <c:v>235.6</c:v>
                </c:pt>
                <c:pt idx="5">
                  <c:v>237</c:v>
                </c:pt>
                <c:pt idx="6">
                  <c:v>238.4</c:v>
                </c:pt>
                <c:pt idx="7">
                  <c:v>239.8</c:v>
                </c:pt>
                <c:pt idx="8">
                  <c:v>241.2</c:v>
                </c:pt>
                <c:pt idx="9">
                  <c:v>242.6</c:v>
                </c:pt>
                <c:pt idx="10">
                  <c:v>244</c:v>
                </c:pt>
                <c:pt idx="11">
                  <c:v>245.4</c:v>
                </c:pt>
                <c:pt idx="12">
                  <c:v>246.8</c:v>
                </c:pt>
                <c:pt idx="13">
                  <c:v>248.2</c:v>
                </c:pt>
                <c:pt idx="14">
                  <c:v>249.6</c:v>
                </c:pt>
                <c:pt idx="15">
                  <c:v>251</c:v>
                </c:pt>
                <c:pt idx="16">
                  <c:v>252.4</c:v>
                </c:pt>
                <c:pt idx="17">
                  <c:v>253.8</c:v>
                </c:pt>
                <c:pt idx="18">
                  <c:v>255.2</c:v>
                </c:pt>
                <c:pt idx="19">
                  <c:v>256.60000000000002</c:v>
                </c:pt>
                <c:pt idx="20">
                  <c:v>258</c:v>
                </c:pt>
                <c:pt idx="21">
                  <c:v>259.39999999999998</c:v>
                </c:pt>
                <c:pt idx="22">
                  <c:v>260.8</c:v>
                </c:pt>
                <c:pt idx="23">
                  <c:v>262.2</c:v>
                </c:pt>
                <c:pt idx="24">
                  <c:v>263.60000000000002</c:v>
                </c:pt>
                <c:pt idx="25">
                  <c:v>265</c:v>
                </c:pt>
                <c:pt idx="26">
                  <c:v>266.39999999999998</c:v>
                </c:pt>
                <c:pt idx="27">
                  <c:v>267.8</c:v>
                </c:pt>
                <c:pt idx="28">
                  <c:v>269.2</c:v>
                </c:pt>
                <c:pt idx="29">
                  <c:v>270.60000000000002</c:v>
                </c:pt>
                <c:pt idx="30">
                  <c:v>272</c:v>
                </c:pt>
                <c:pt idx="31">
                  <c:v>273.39999999999998</c:v>
                </c:pt>
                <c:pt idx="32">
                  <c:v>274.8</c:v>
                </c:pt>
                <c:pt idx="33">
                  <c:v>276.2</c:v>
                </c:pt>
                <c:pt idx="34">
                  <c:v>277.60000000000002</c:v>
                </c:pt>
                <c:pt idx="35">
                  <c:v>279</c:v>
                </c:pt>
                <c:pt idx="36">
                  <c:v>280.39999999999998</c:v>
                </c:pt>
                <c:pt idx="37">
                  <c:v>281.8</c:v>
                </c:pt>
                <c:pt idx="38">
                  <c:v>283.2</c:v>
                </c:pt>
                <c:pt idx="39">
                  <c:v>284.60000000000002</c:v>
                </c:pt>
                <c:pt idx="40">
                  <c:v>286</c:v>
                </c:pt>
                <c:pt idx="41">
                  <c:v>287.39999999999998</c:v>
                </c:pt>
                <c:pt idx="42">
                  <c:v>288.8</c:v>
                </c:pt>
                <c:pt idx="43">
                  <c:v>290.2</c:v>
                </c:pt>
                <c:pt idx="44">
                  <c:v>291.60000000000002</c:v>
                </c:pt>
                <c:pt idx="45">
                  <c:v>293</c:v>
                </c:pt>
                <c:pt idx="46">
                  <c:v>294.39999999999998</c:v>
                </c:pt>
                <c:pt idx="47">
                  <c:v>295.8</c:v>
                </c:pt>
                <c:pt idx="48">
                  <c:v>297.2</c:v>
                </c:pt>
                <c:pt idx="49">
                  <c:v>298.60000000000002</c:v>
                </c:pt>
                <c:pt idx="50">
                  <c:v>300</c:v>
                </c:pt>
                <c:pt idx="51">
                  <c:v>301.39999999999998</c:v>
                </c:pt>
                <c:pt idx="52">
                  <c:v>302.8</c:v>
                </c:pt>
                <c:pt idx="53">
                  <c:v>304.2</c:v>
                </c:pt>
                <c:pt idx="54">
                  <c:v>305.60000000000002</c:v>
                </c:pt>
                <c:pt idx="55">
                  <c:v>307</c:v>
                </c:pt>
                <c:pt idx="56">
                  <c:v>308.39999999999998</c:v>
                </c:pt>
                <c:pt idx="57">
                  <c:v>309.8</c:v>
                </c:pt>
                <c:pt idx="58">
                  <c:v>311.2</c:v>
                </c:pt>
                <c:pt idx="59">
                  <c:v>312.60000000000002</c:v>
                </c:pt>
                <c:pt idx="60">
                  <c:v>314</c:v>
                </c:pt>
                <c:pt idx="61">
                  <c:v>315.39999999999998</c:v>
                </c:pt>
                <c:pt idx="62">
                  <c:v>316.8</c:v>
                </c:pt>
                <c:pt idx="63">
                  <c:v>318.2</c:v>
                </c:pt>
                <c:pt idx="64">
                  <c:v>319.60000000000002</c:v>
                </c:pt>
                <c:pt idx="65">
                  <c:v>321</c:v>
                </c:pt>
                <c:pt idx="66">
                  <c:v>322.39999999999998</c:v>
                </c:pt>
                <c:pt idx="67">
                  <c:v>323.8</c:v>
                </c:pt>
                <c:pt idx="68">
                  <c:v>325.2</c:v>
                </c:pt>
                <c:pt idx="69">
                  <c:v>326.60000000000002</c:v>
                </c:pt>
                <c:pt idx="70">
                  <c:v>328</c:v>
                </c:pt>
                <c:pt idx="71">
                  <c:v>329.4</c:v>
                </c:pt>
                <c:pt idx="72">
                  <c:v>330.8</c:v>
                </c:pt>
                <c:pt idx="73">
                  <c:v>332.2</c:v>
                </c:pt>
                <c:pt idx="74">
                  <c:v>333.6</c:v>
                </c:pt>
                <c:pt idx="75">
                  <c:v>335</c:v>
                </c:pt>
                <c:pt idx="76">
                  <c:v>336.4</c:v>
                </c:pt>
                <c:pt idx="77">
                  <c:v>337.8</c:v>
                </c:pt>
                <c:pt idx="78">
                  <c:v>339.2</c:v>
                </c:pt>
                <c:pt idx="79">
                  <c:v>340.6</c:v>
                </c:pt>
                <c:pt idx="80">
                  <c:v>342</c:v>
                </c:pt>
                <c:pt idx="81">
                  <c:v>343.4</c:v>
                </c:pt>
                <c:pt idx="82">
                  <c:v>344.8</c:v>
                </c:pt>
                <c:pt idx="83">
                  <c:v>346.2</c:v>
                </c:pt>
                <c:pt idx="84">
                  <c:v>347.6</c:v>
                </c:pt>
                <c:pt idx="85">
                  <c:v>349</c:v>
                </c:pt>
                <c:pt idx="86">
                  <c:v>350.4</c:v>
                </c:pt>
                <c:pt idx="87">
                  <c:v>351.8</c:v>
                </c:pt>
                <c:pt idx="88">
                  <c:v>353.2</c:v>
                </c:pt>
                <c:pt idx="89">
                  <c:v>354.6</c:v>
                </c:pt>
                <c:pt idx="90">
                  <c:v>356</c:v>
                </c:pt>
                <c:pt idx="91">
                  <c:v>357.4</c:v>
                </c:pt>
                <c:pt idx="92">
                  <c:v>358.79999999999995</c:v>
                </c:pt>
                <c:pt idx="93">
                  <c:v>360.2</c:v>
                </c:pt>
                <c:pt idx="94">
                  <c:v>361.6</c:v>
                </c:pt>
                <c:pt idx="95">
                  <c:v>363</c:v>
                </c:pt>
                <c:pt idx="96">
                  <c:v>364.4</c:v>
                </c:pt>
                <c:pt idx="97">
                  <c:v>365.79999999999995</c:v>
                </c:pt>
                <c:pt idx="98">
                  <c:v>367.2</c:v>
                </c:pt>
                <c:pt idx="99">
                  <c:v>368.6</c:v>
                </c:pt>
                <c:pt idx="100">
                  <c:v>370</c:v>
                </c:pt>
                <c:pt idx="101">
                  <c:v>371.4</c:v>
                </c:pt>
                <c:pt idx="102">
                  <c:v>372.79999999999995</c:v>
                </c:pt>
                <c:pt idx="103">
                  <c:v>374.2</c:v>
                </c:pt>
                <c:pt idx="104">
                  <c:v>375.6</c:v>
                </c:pt>
                <c:pt idx="105">
                  <c:v>377</c:v>
                </c:pt>
                <c:pt idx="106">
                  <c:v>378.4</c:v>
                </c:pt>
                <c:pt idx="107">
                  <c:v>379.79999999999995</c:v>
                </c:pt>
                <c:pt idx="108">
                  <c:v>381.2</c:v>
                </c:pt>
                <c:pt idx="109">
                  <c:v>382.6</c:v>
                </c:pt>
                <c:pt idx="110">
                  <c:v>384</c:v>
                </c:pt>
                <c:pt idx="111">
                  <c:v>385.4</c:v>
                </c:pt>
                <c:pt idx="112">
                  <c:v>386.79999999999995</c:v>
                </c:pt>
                <c:pt idx="113">
                  <c:v>388.2</c:v>
                </c:pt>
                <c:pt idx="114">
                  <c:v>389.6</c:v>
                </c:pt>
                <c:pt idx="115">
                  <c:v>391</c:v>
                </c:pt>
                <c:pt idx="116">
                  <c:v>392.4</c:v>
                </c:pt>
                <c:pt idx="117">
                  <c:v>393.79999999999995</c:v>
                </c:pt>
                <c:pt idx="118">
                  <c:v>395.2</c:v>
                </c:pt>
                <c:pt idx="119">
                  <c:v>396.6</c:v>
                </c:pt>
                <c:pt idx="120">
                  <c:v>398</c:v>
                </c:pt>
                <c:pt idx="121">
                  <c:v>399.4</c:v>
                </c:pt>
                <c:pt idx="122">
                  <c:v>400.79999999999995</c:v>
                </c:pt>
                <c:pt idx="123">
                  <c:v>402.2</c:v>
                </c:pt>
                <c:pt idx="124">
                  <c:v>403.6</c:v>
                </c:pt>
                <c:pt idx="125">
                  <c:v>405</c:v>
                </c:pt>
                <c:pt idx="126">
                  <c:v>406.4</c:v>
                </c:pt>
                <c:pt idx="127">
                  <c:v>407.79999999999995</c:v>
                </c:pt>
                <c:pt idx="128">
                  <c:v>409.2</c:v>
                </c:pt>
                <c:pt idx="129">
                  <c:v>410.6</c:v>
                </c:pt>
                <c:pt idx="130">
                  <c:v>412</c:v>
                </c:pt>
                <c:pt idx="131">
                  <c:v>413.4</c:v>
                </c:pt>
                <c:pt idx="132">
                  <c:v>414.79999999999995</c:v>
                </c:pt>
                <c:pt idx="133">
                  <c:v>416.2</c:v>
                </c:pt>
                <c:pt idx="134">
                  <c:v>417.6</c:v>
                </c:pt>
                <c:pt idx="135">
                  <c:v>419</c:v>
                </c:pt>
                <c:pt idx="136">
                  <c:v>420.4</c:v>
                </c:pt>
                <c:pt idx="137">
                  <c:v>421.79999999999995</c:v>
                </c:pt>
                <c:pt idx="138">
                  <c:v>423.2</c:v>
                </c:pt>
                <c:pt idx="139">
                  <c:v>424.6</c:v>
                </c:pt>
                <c:pt idx="140">
                  <c:v>426</c:v>
                </c:pt>
                <c:pt idx="141">
                  <c:v>427.4</c:v>
                </c:pt>
                <c:pt idx="142">
                  <c:v>428.79999999999995</c:v>
                </c:pt>
                <c:pt idx="143">
                  <c:v>430.2</c:v>
                </c:pt>
                <c:pt idx="144">
                  <c:v>431.6</c:v>
                </c:pt>
                <c:pt idx="145">
                  <c:v>433</c:v>
                </c:pt>
                <c:pt idx="146">
                  <c:v>434.4</c:v>
                </c:pt>
                <c:pt idx="147">
                  <c:v>435.79999999999995</c:v>
                </c:pt>
                <c:pt idx="148">
                  <c:v>437.2</c:v>
                </c:pt>
                <c:pt idx="149">
                  <c:v>438.6</c:v>
                </c:pt>
                <c:pt idx="150">
                  <c:v>440</c:v>
                </c:pt>
                <c:pt idx="151">
                  <c:v>441.4</c:v>
                </c:pt>
                <c:pt idx="152">
                  <c:v>442.79999999999995</c:v>
                </c:pt>
                <c:pt idx="153">
                  <c:v>444.2</c:v>
                </c:pt>
                <c:pt idx="154">
                  <c:v>445.6</c:v>
                </c:pt>
                <c:pt idx="155">
                  <c:v>447</c:v>
                </c:pt>
                <c:pt idx="156">
                  <c:v>448.4</c:v>
                </c:pt>
                <c:pt idx="157">
                  <c:v>449.79999999999995</c:v>
                </c:pt>
                <c:pt idx="158">
                  <c:v>451.2</c:v>
                </c:pt>
                <c:pt idx="159">
                  <c:v>452.6</c:v>
                </c:pt>
                <c:pt idx="160">
                  <c:v>454</c:v>
                </c:pt>
                <c:pt idx="161">
                  <c:v>455.4</c:v>
                </c:pt>
                <c:pt idx="162">
                  <c:v>456.79999999999995</c:v>
                </c:pt>
                <c:pt idx="163">
                  <c:v>458.2</c:v>
                </c:pt>
                <c:pt idx="164">
                  <c:v>459.6</c:v>
                </c:pt>
                <c:pt idx="165">
                  <c:v>461</c:v>
                </c:pt>
                <c:pt idx="166">
                  <c:v>462.4</c:v>
                </c:pt>
                <c:pt idx="167">
                  <c:v>463.79999999999995</c:v>
                </c:pt>
                <c:pt idx="168">
                  <c:v>465.2</c:v>
                </c:pt>
                <c:pt idx="169">
                  <c:v>466.6</c:v>
                </c:pt>
                <c:pt idx="170">
                  <c:v>468</c:v>
                </c:pt>
                <c:pt idx="171">
                  <c:v>469.4</c:v>
                </c:pt>
                <c:pt idx="172">
                  <c:v>470.79999999999995</c:v>
                </c:pt>
                <c:pt idx="173">
                  <c:v>472.2</c:v>
                </c:pt>
                <c:pt idx="174">
                  <c:v>473.6</c:v>
                </c:pt>
                <c:pt idx="175">
                  <c:v>475</c:v>
                </c:pt>
                <c:pt idx="176">
                  <c:v>476.4</c:v>
                </c:pt>
                <c:pt idx="177">
                  <c:v>477.79999999999995</c:v>
                </c:pt>
                <c:pt idx="178">
                  <c:v>479.2</c:v>
                </c:pt>
                <c:pt idx="179">
                  <c:v>480.6</c:v>
                </c:pt>
                <c:pt idx="180">
                  <c:v>482</c:v>
                </c:pt>
                <c:pt idx="181">
                  <c:v>483.4</c:v>
                </c:pt>
                <c:pt idx="182">
                  <c:v>484.79999999999995</c:v>
                </c:pt>
                <c:pt idx="183">
                  <c:v>486.2</c:v>
                </c:pt>
                <c:pt idx="184">
                  <c:v>487.59999999999997</c:v>
                </c:pt>
                <c:pt idx="185">
                  <c:v>489</c:v>
                </c:pt>
                <c:pt idx="186">
                  <c:v>490.4</c:v>
                </c:pt>
                <c:pt idx="187">
                  <c:v>491.8</c:v>
                </c:pt>
                <c:pt idx="188">
                  <c:v>493.2</c:v>
                </c:pt>
                <c:pt idx="189">
                  <c:v>494.59999999999997</c:v>
                </c:pt>
                <c:pt idx="190">
                  <c:v>496</c:v>
                </c:pt>
                <c:pt idx="191">
                  <c:v>497.4</c:v>
                </c:pt>
                <c:pt idx="192">
                  <c:v>498.79999999999995</c:v>
                </c:pt>
                <c:pt idx="193">
                  <c:v>500.2</c:v>
                </c:pt>
                <c:pt idx="194">
                  <c:v>501.59999999999997</c:v>
                </c:pt>
                <c:pt idx="195">
                  <c:v>503</c:v>
                </c:pt>
                <c:pt idx="196">
                  <c:v>504.4</c:v>
                </c:pt>
                <c:pt idx="197">
                  <c:v>505.79999999999995</c:v>
                </c:pt>
                <c:pt idx="198">
                  <c:v>507.2</c:v>
                </c:pt>
                <c:pt idx="199">
                  <c:v>508.59999999999997</c:v>
                </c:pt>
                <c:pt idx="200">
                  <c:v>510</c:v>
                </c:pt>
                <c:pt idx="201">
                  <c:v>511.4</c:v>
                </c:pt>
                <c:pt idx="202">
                  <c:v>512.79999999999995</c:v>
                </c:pt>
                <c:pt idx="203">
                  <c:v>514.20000000000005</c:v>
                </c:pt>
                <c:pt idx="204">
                  <c:v>515.59999999999991</c:v>
                </c:pt>
                <c:pt idx="205">
                  <c:v>517</c:v>
                </c:pt>
                <c:pt idx="206">
                  <c:v>518.4</c:v>
                </c:pt>
                <c:pt idx="207">
                  <c:v>519.79999999999995</c:v>
                </c:pt>
                <c:pt idx="208">
                  <c:v>521.20000000000005</c:v>
                </c:pt>
                <c:pt idx="209">
                  <c:v>522.59999999999991</c:v>
                </c:pt>
                <c:pt idx="210">
                  <c:v>524</c:v>
                </c:pt>
                <c:pt idx="211">
                  <c:v>525.4</c:v>
                </c:pt>
                <c:pt idx="212">
                  <c:v>526.79999999999995</c:v>
                </c:pt>
                <c:pt idx="213">
                  <c:v>528.20000000000005</c:v>
                </c:pt>
                <c:pt idx="214">
                  <c:v>529.59999999999991</c:v>
                </c:pt>
                <c:pt idx="215">
                  <c:v>531</c:v>
                </c:pt>
                <c:pt idx="216">
                  <c:v>532.4</c:v>
                </c:pt>
                <c:pt idx="217">
                  <c:v>533.79999999999995</c:v>
                </c:pt>
                <c:pt idx="218">
                  <c:v>535.20000000000005</c:v>
                </c:pt>
                <c:pt idx="219">
                  <c:v>536.59999999999991</c:v>
                </c:pt>
                <c:pt idx="220">
                  <c:v>538</c:v>
                </c:pt>
                <c:pt idx="221">
                  <c:v>539.4</c:v>
                </c:pt>
                <c:pt idx="222">
                  <c:v>540.79999999999995</c:v>
                </c:pt>
                <c:pt idx="223">
                  <c:v>542.20000000000005</c:v>
                </c:pt>
                <c:pt idx="224">
                  <c:v>543.59999999999991</c:v>
                </c:pt>
                <c:pt idx="225">
                  <c:v>545</c:v>
                </c:pt>
                <c:pt idx="226">
                  <c:v>546.4</c:v>
                </c:pt>
                <c:pt idx="227">
                  <c:v>547.79999999999995</c:v>
                </c:pt>
                <c:pt idx="228">
                  <c:v>549.20000000000005</c:v>
                </c:pt>
                <c:pt idx="229">
                  <c:v>550.59999999999991</c:v>
                </c:pt>
                <c:pt idx="230">
                  <c:v>552</c:v>
                </c:pt>
                <c:pt idx="231">
                  <c:v>553.4</c:v>
                </c:pt>
                <c:pt idx="232">
                  <c:v>554.79999999999995</c:v>
                </c:pt>
                <c:pt idx="233">
                  <c:v>556.20000000000005</c:v>
                </c:pt>
                <c:pt idx="234">
                  <c:v>557.59999999999991</c:v>
                </c:pt>
                <c:pt idx="235">
                  <c:v>559</c:v>
                </c:pt>
                <c:pt idx="236">
                  <c:v>560.4</c:v>
                </c:pt>
                <c:pt idx="237">
                  <c:v>561.79999999999995</c:v>
                </c:pt>
                <c:pt idx="238">
                  <c:v>563.20000000000005</c:v>
                </c:pt>
                <c:pt idx="239">
                  <c:v>564.59999999999991</c:v>
                </c:pt>
                <c:pt idx="240">
                  <c:v>566</c:v>
                </c:pt>
                <c:pt idx="241">
                  <c:v>567.4</c:v>
                </c:pt>
                <c:pt idx="242">
                  <c:v>568.79999999999995</c:v>
                </c:pt>
                <c:pt idx="243">
                  <c:v>570.20000000000005</c:v>
                </c:pt>
                <c:pt idx="244">
                  <c:v>571.59999999999991</c:v>
                </c:pt>
                <c:pt idx="245">
                  <c:v>573</c:v>
                </c:pt>
                <c:pt idx="246">
                  <c:v>574.4</c:v>
                </c:pt>
                <c:pt idx="247">
                  <c:v>575.79999999999995</c:v>
                </c:pt>
                <c:pt idx="248">
                  <c:v>577.20000000000005</c:v>
                </c:pt>
                <c:pt idx="249">
                  <c:v>578.59999999999991</c:v>
                </c:pt>
                <c:pt idx="250">
                  <c:v>580</c:v>
                </c:pt>
                <c:pt idx="251">
                  <c:v>581.4</c:v>
                </c:pt>
                <c:pt idx="252">
                  <c:v>582.79999999999995</c:v>
                </c:pt>
                <c:pt idx="253">
                  <c:v>584.20000000000005</c:v>
                </c:pt>
                <c:pt idx="254">
                  <c:v>585.59999999999991</c:v>
                </c:pt>
                <c:pt idx="255">
                  <c:v>587</c:v>
                </c:pt>
                <c:pt idx="256">
                  <c:v>588.4</c:v>
                </c:pt>
                <c:pt idx="257">
                  <c:v>589.79999999999995</c:v>
                </c:pt>
                <c:pt idx="258">
                  <c:v>591.20000000000005</c:v>
                </c:pt>
                <c:pt idx="259">
                  <c:v>592.59999999999991</c:v>
                </c:pt>
                <c:pt idx="260">
                  <c:v>594</c:v>
                </c:pt>
                <c:pt idx="261">
                  <c:v>595.4</c:v>
                </c:pt>
                <c:pt idx="262">
                  <c:v>596.79999999999995</c:v>
                </c:pt>
                <c:pt idx="263">
                  <c:v>598.20000000000005</c:v>
                </c:pt>
                <c:pt idx="264">
                  <c:v>599.59999999999991</c:v>
                </c:pt>
                <c:pt idx="265">
                  <c:v>601</c:v>
                </c:pt>
                <c:pt idx="266">
                  <c:v>602.4</c:v>
                </c:pt>
                <c:pt idx="267">
                  <c:v>603.79999999999995</c:v>
                </c:pt>
                <c:pt idx="268">
                  <c:v>605.20000000000005</c:v>
                </c:pt>
                <c:pt idx="269">
                  <c:v>606.59999999999991</c:v>
                </c:pt>
                <c:pt idx="270">
                  <c:v>608</c:v>
                </c:pt>
                <c:pt idx="271">
                  <c:v>609.4</c:v>
                </c:pt>
                <c:pt idx="272">
                  <c:v>610.79999999999995</c:v>
                </c:pt>
                <c:pt idx="273">
                  <c:v>612.20000000000005</c:v>
                </c:pt>
                <c:pt idx="274">
                  <c:v>613.59999999999991</c:v>
                </c:pt>
                <c:pt idx="275">
                  <c:v>615</c:v>
                </c:pt>
                <c:pt idx="276">
                  <c:v>616.4</c:v>
                </c:pt>
                <c:pt idx="277">
                  <c:v>617.79999999999995</c:v>
                </c:pt>
                <c:pt idx="278">
                  <c:v>619.20000000000005</c:v>
                </c:pt>
                <c:pt idx="279">
                  <c:v>620.59999999999991</c:v>
                </c:pt>
                <c:pt idx="280">
                  <c:v>622</c:v>
                </c:pt>
                <c:pt idx="281">
                  <c:v>623.4</c:v>
                </c:pt>
                <c:pt idx="282">
                  <c:v>624.79999999999995</c:v>
                </c:pt>
                <c:pt idx="283">
                  <c:v>626.20000000000005</c:v>
                </c:pt>
                <c:pt idx="284">
                  <c:v>627.59999999999991</c:v>
                </c:pt>
                <c:pt idx="285">
                  <c:v>629</c:v>
                </c:pt>
                <c:pt idx="286">
                  <c:v>630.4</c:v>
                </c:pt>
                <c:pt idx="287">
                  <c:v>631.79999999999995</c:v>
                </c:pt>
                <c:pt idx="288">
                  <c:v>633.20000000000005</c:v>
                </c:pt>
                <c:pt idx="289">
                  <c:v>634.59999999999991</c:v>
                </c:pt>
                <c:pt idx="290">
                  <c:v>636</c:v>
                </c:pt>
                <c:pt idx="291">
                  <c:v>637.4</c:v>
                </c:pt>
                <c:pt idx="292">
                  <c:v>638.79999999999995</c:v>
                </c:pt>
                <c:pt idx="293">
                  <c:v>640.20000000000005</c:v>
                </c:pt>
                <c:pt idx="294">
                  <c:v>641.59999999999991</c:v>
                </c:pt>
                <c:pt idx="295">
                  <c:v>643</c:v>
                </c:pt>
                <c:pt idx="296">
                  <c:v>644.4</c:v>
                </c:pt>
                <c:pt idx="297">
                  <c:v>645.79999999999995</c:v>
                </c:pt>
                <c:pt idx="298">
                  <c:v>647.20000000000005</c:v>
                </c:pt>
                <c:pt idx="299">
                  <c:v>648.59999999999991</c:v>
                </c:pt>
                <c:pt idx="300">
                  <c:v>650</c:v>
                </c:pt>
                <c:pt idx="301">
                  <c:v>651.4</c:v>
                </c:pt>
                <c:pt idx="302">
                  <c:v>652.79999999999995</c:v>
                </c:pt>
                <c:pt idx="303">
                  <c:v>654.20000000000005</c:v>
                </c:pt>
                <c:pt idx="304">
                  <c:v>655.59999999999991</c:v>
                </c:pt>
                <c:pt idx="305">
                  <c:v>657</c:v>
                </c:pt>
                <c:pt idx="306">
                  <c:v>658.4</c:v>
                </c:pt>
                <c:pt idx="307">
                  <c:v>659.8</c:v>
                </c:pt>
                <c:pt idx="308">
                  <c:v>661.2</c:v>
                </c:pt>
                <c:pt idx="309">
                  <c:v>662.59999999999991</c:v>
                </c:pt>
                <c:pt idx="310">
                  <c:v>664</c:v>
                </c:pt>
                <c:pt idx="311">
                  <c:v>665.4</c:v>
                </c:pt>
                <c:pt idx="312">
                  <c:v>666.8</c:v>
                </c:pt>
                <c:pt idx="313">
                  <c:v>668.2</c:v>
                </c:pt>
                <c:pt idx="314">
                  <c:v>669.59999999999991</c:v>
                </c:pt>
                <c:pt idx="315">
                  <c:v>671</c:v>
                </c:pt>
                <c:pt idx="316">
                  <c:v>672.4</c:v>
                </c:pt>
                <c:pt idx="317">
                  <c:v>673.8</c:v>
                </c:pt>
                <c:pt idx="318">
                  <c:v>675.2</c:v>
                </c:pt>
                <c:pt idx="319">
                  <c:v>676.59999999999991</c:v>
                </c:pt>
                <c:pt idx="320">
                  <c:v>678</c:v>
                </c:pt>
                <c:pt idx="321">
                  <c:v>679.4</c:v>
                </c:pt>
                <c:pt idx="322">
                  <c:v>680.8</c:v>
                </c:pt>
                <c:pt idx="323">
                  <c:v>682.2</c:v>
                </c:pt>
                <c:pt idx="324">
                  <c:v>683.59999999999991</c:v>
                </c:pt>
                <c:pt idx="325">
                  <c:v>685</c:v>
                </c:pt>
                <c:pt idx="326">
                  <c:v>686.4</c:v>
                </c:pt>
                <c:pt idx="327">
                  <c:v>687.8</c:v>
                </c:pt>
                <c:pt idx="328">
                  <c:v>689.2</c:v>
                </c:pt>
                <c:pt idx="329">
                  <c:v>690.59999999999991</c:v>
                </c:pt>
                <c:pt idx="330">
                  <c:v>692</c:v>
                </c:pt>
                <c:pt idx="331">
                  <c:v>693.4</c:v>
                </c:pt>
                <c:pt idx="332">
                  <c:v>694.8</c:v>
                </c:pt>
                <c:pt idx="333">
                  <c:v>696.2</c:v>
                </c:pt>
                <c:pt idx="334">
                  <c:v>697.59999999999991</c:v>
                </c:pt>
                <c:pt idx="335">
                  <c:v>699</c:v>
                </c:pt>
                <c:pt idx="336">
                  <c:v>700.4</c:v>
                </c:pt>
                <c:pt idx="337">
                  <c:v>701.8</c:v>
                </c:pt>
                <c:pt idx="338">
                  <c:v>703.2</c:v>
                </c:pt>
                <c:pt idx="339">
                  <c:v>704.59999999999991</c:v>
                </c:pt>
                <c:pt idx="340">
                  <c:v>706</c:v>
                </c:pt>
                <c:pt idx="341">
                  <c:v>707.4</c:v>
                </c:pt>
                <c:pt idx="342">
                  <c:v>708.8</c:v>
                </c:pt>
                <c:pt idx="343">
                  <c:v>710.2</c:v>
                </c:pt>
                <c:pt idx="344">
                  <c:v>711.59999999999991</c:v>
                </c:pt>
                <c:pt idx="345">
                  <c:v>713</c:v>
                </c:pt>
                <c:pt idx="346">
                  <c:v>714.4</c:v>
                </c:pt>
                <c:pt idx="347">
                  <c:v>715.8</c:v>
                </c:pt>
                <c:pt idx="348">
                  <c:v>717.2</c:v>
                </c:pt>
                <c:pt idx="349">
                  <c:v>718.59999999999991</c:v>
                </c:pt>
                <c:pt idx="350">
                  <c:v>720</c:v>
                </c:pt>
                <c:pt idx="351">
                  <c:v>721.4</c:v>
                </c:pt>
                <c:pt idx="352">
                  <c:v>722.8</c:v>
                </c:pt>
                <c:pt idx="353">
                  <c:v>724.2</c:v>
                </c:pt>
                <c:pt idx="354">
                  <c:v>725.59999999999991</c:v>
                </c:pt>
                <c:pt idx="355">
                  <c:v>727</c:v>
                </c:pt>
                <c:pt idx="356">
                  <c:v>728.4</c:v>
                </c:pt>
                <c:pt idx="357">
                  <c:v>729.8</c:v>
                </c:pt>
                <c:pt idx="358">
                  <c:v>731.2</c:v>
                </c:pt>
                <c:pt idx="359">
                  <c:v>732.59999999999991</c:v>
                </c:pt>
                <c:pt idx="360">
                  <c:v>734</c:v>
                </c:pt>
                <c:pt idx="361">
                  <c:v>735.4</c:v>
                </c:pt>
                <c:pt idx="362">
                  <c:v>736.8</c:v>
                </c:pt>
                <c:pt idx="363">
                  <c:v>738.2</c:v>
                </c:pt>
                <c:pt idx="364">
                  <c:v>739.59999999999991</c:v>
                </c:pt>
                <c:pt idx="365">
                  <c:v>741</c:v>
                </c:pt>
                <c:pt idx="366">
                  <c:v>742.4</c:v>
                </c:pt>
                <c:pt idx="367">
                  <c:v>743.8</c:v>
                </c:pt>
                <c:pt idx="368">
                  <c:v>745.19999999999993</c:v>
                </c:pt>
                <c:pt idx="369">
                  <c:v>746.6</c:v>
                </c:pt>
                <c:pt idx="370">
                  <c:v>748</c:v>
                </c:pt>
                <c:pt idx="371">
                  <c:v>749.4</c:v>
                </c:pt>
                <c:pt idx="372">
                  <c:v>750.8</c:v>
                </c:pt>
                <c:pt idx="373">
                  <c:v>752.19999999999993</c:v>
                </c:pt>
                <c:pt idx="374">
                  <c:v>753.6</c:v>
                </c:pt>
                <c:pt idx="375">
                  <c:v>755</c:v>
                </c:pt>
                <c:pt idx="376">
                  <c:v>756.4</c:v>
                </c:pt>
                <c:pt idx="377">
                  <c:v>757.8</c:v>
                </c:pt>
                <c:pt idx="378">
                  <c:v>759.19999999999993</c:v>
                </c:pt>
                <c:pt idx="379">
                  <c:v>760.6</c:v>
                </c:pt>
                <c:pt idx="380">
                  <c:v>762</c:v>
                </c:pt>
                <c:pt idx="381">
                  <c:v>763.4</c:v>
                </c:pt>
                <c:pt idx="382">
                  <c:v>764.8</c:v>
                </c:pt>
                <c:pt idx="383">
                  <c:v>766.19999999999993</c:v>
                </c:pt>
                <c:pt idx="384">
                  <c:v>767.59999999999991</c:v>
                </c:pt>
                <c:pt idx="385">
                  <c:v>769</c:v>
                </c:pt>
                <c:pt idx="386">
                  <c:v>770.4</c:v>
                </c:pt>
                <c:pt idx="387">
                  <c:v>771.8</c:v>
                </c:pt>
                <c:pt idx="388">
                  <c:v>773.19999999999993</c:v>
                </c:pt>
                <c:pt idx="389">
                  <c:v>774.59999999999991</c:v>
                </c:pt>
                <c:pt idx="390">
                  <c:v>776</c:v>
                </c:pt>
                <c:pt idx="391">
                  <c:v>777.4</c:v>
                </c:pt>
                <c:pt idx="392">
                  <c:v>778.8</c:v>
                </c:pt>
                <c:pt idx="393">
                  <c:v>780.19999999999993</c:v>
                </c:pt>
                <c:pt idx="394">
                  <c:v>781.59999999999991</c:v>
                </c:pt>
                <c:pt idx="395">
                  <c:v>783</c:v>
                </c:pt>
                <c:pt idx="396">
                  <c:v>784.4</c:v>
                </c:pt>
                <c:pt idx="397">
                  <c:v>785.8</c:v>
                </c:pt>
                <c:pt idx="398">
                  <c:v>787.19999999999993</c:v>
                </c:pt>
                <c:pt idx="399">
                  <c:v>788.59999999999991</c:v>
                </c:pt>
                <c:pt idx="400">
                  <c:v>790</c:v>
                </c:pt>
                <c:pt idx="401">
                  <c:v>791.4</c:v>
                </c:pt>
                <c:pt idx="402">
                  <c:v>792.8</c:v>
                </c:pt>
                <c:pt idx="403">
                  <c:v>794.19999999999993</c:v>
                </c:pt>
                <c:pt idx="404">
                  <c:v>795.59999999999991</c:v>
                </c:pt>
                <c:pt idx="405">
                  <c:v>797</c:v>
                </c:pt>
                <c:pt idx="406">
                  <c:v>798.4</c:v>
                </c:pt>
                <c:pt idx="407">
                  <c:v>799.8</c:v>
                </c:pt>
                <c:pt idx="408">
                  <c:v>801.19999999999993</c:v>
                </c:pt>
                <c:pt idx="409">
                  <c:v>802.59999999999991</c:v>
                </c:pt>
                <c:pt idx="410">
                  <c:v>804</c:v>
                </c:pt>
                <c:pt idx="411">
                  <c:v>805.4</c:v>
                </c:pt>
                <c:pt idx="412">
                  <c:v>806.8</c:v>
                </c:pt>
                <c:pt idx="413">
                  <c:v>808.19999999999993</c:v>
                </c:pt>
                <c:pt idx="414">
                  <c:v>809.59999999999991</c:v>
                </c:pt>
                <c:pt idx="415">
                  <c:v>811</c:v>
                </c:pt>
                <c:pt idx="416">
                  <c:v>812.4</c:v>
                </c:pt>
                <c:pt idx="417">
                  <c:v>813.8</c:v>
                </c:pt>
                <c:pt idx="418">
                  <c:v>815.19999999999993</c:v>
                </c:pt>
                <c:pt idx="419">
                  <c:v>816.59999999999991</c:v>
                </c:pt>
                <c:pt idx="420">
                  <c:v>818</c:v>
                </c:pt>
                <c:pt idx="421">
                  <c:v>819.4</c:v>
                </c:pt>
                <c:pt idx="422">
                  <c:v>820.8</c:v>
                </c:pt>
                <c:pt idx="423">
                  <c:v>822.19999999999993</c:v>
                </c:pt>
                <c:pt idx="424">
                  <c:v>823.59999999999991</c:v>
                </c:pt>
                <c:pt idx="425">
                  <c:v>825</c:v>
                </c:pt>
                <c:pt idx="426">
                  <c:v>826.4</c:v>
                </c:pt>
                <c:pt idx="427">
                  <c:v>827.8</c:v>
                </c:pt>
                <c:pt idx="428">
                  <c:v>829.19999999999993</c:v>
                </c:pt>
                <c:pt idx="429">
                  <c:v>830.59999999999991</c:v>
                </c:pt>
                <c:pt idx="430">
                  <c:v>832</c:v>
                </c:pt>
                <c:pt idx="431">
                  <c:v>833.4</c:v>
                </c:pt>
                <c:pt idx="432">
                  <c:v>834.8</c:v>
                </c:pt>
                <c:pt idx="433">
                  <c:v>836.19999999999993</c:v>
                </c:pt>
                <c:pt idx="434">
                  <c:v>837.59999999999991</c:v>
                </c:pt>
                <c:pt idx="435">
                  <c:v>839</c:v>
                </c:pt>
                <c:pt idx="436">
                  <c:v>840.4</c:v>
                </c:pt>
                <c:pt idx="437">
                  <c:v>841.8</c:v>
                </c:pt>
                <c:pt idx="438">
                  <c:v>843.19999999999993</c:v>
                </c:pt>
                <c:pt idx="439">
                  <c:v>844.59999999999991</c:v>
                </c:pt>
                <c:pt idx="440">
                  <c:v>846</c:v>
                </c:pt>
                <c:pt idx="441">
                  <c:v>847.4</c:v>
                </c:pt>
                <c:pt idx="442">
                  <c:v>848.8</c:v>
                </c:pt>
                <c:pt idx="443">
                  <c:v>850.19999999999993</c:v>
                </c:pt>
                <c:pt idx="444">
                  <c:v>851.59999999999991</c:v>
                </c:pt>
                <c:pt idx="445">
                  <c:v>853</c:v>
                </c:pt>
                <c:pt idx="446">
                  <c:v>854.4</c:v>
                </c:pt>
                <c:pt idx="447">
                  <c:v>855.8</c:v>
                </c:pt>
                <c:pt idx="448">
                  <c:v>857.19999999999993</c:v>
                </c:pt>
                <c:pt idx="449">
                  <c:v>858.59999999999991</c:v>
                </c:pt>
                <c:pt idx="450">
                  <c:v>860</c:v>
                </c:pt>
                <c:pt idx="451">
                  <c:v>861.4</c:v>
                </c:pt>
                <c:pt idx="452">
                  <c:v>862.8</c:v>
                </c:pt>
                <c:pt idx="453">
                  <c:v>864.19999999999993</c:v>
                </c:pt>
                <c:pt idx="454">
                  <c:v>865.59999999999991</c:v>
                </c:pt>
                <c:pt idx="455">
                  <c:v>867</c:v>
                </c:pt>
                <c:pt idx="456">
                  <c:v>868.4</c:v>
                </c:pt>
                <c:pt idx="457">
                  <c:v>869.8</c:v>
                </c:pt>
                <c:pt idx="458">
                  <c:v>871.19999999999993</c:v>
                </c:pt>
                <c:pt idx="459">
                  <c:v>872.59999999999991</c:v>
                </c:pt>
                <c:pt idx="460">
                  <c:v>874</c:v>
                </c:pt>
                <c:pt idx="461">
                  <c:v>875.4</c:v>
                </c:pt>
                <c:pt idx="462">
                  <c:v>876.8</c:v>
                </c:pt>
                <c:pt idx="463">
                  <c:v>878.19999999999993</c:v>
                </c:pt>
                <c:pt idx="464">
                  <c:v>879.59999999999991</c:v>
                </c:pt>
                <c:pt idx="465">
                  <c:v>881</c:v>
                </c:pt>
                <c:pt idx="466">
                  <c:v>882.4</c:v>
                </c:pt>
                <c:pt idx="467">
                  <c:v>883.8</c:v>
                </c:pt>
                <c:pt idx="468">
                  <c:v>885.19999999999993</c:v>
                </c:pt>
                <c:pt idx="469">
                  <c:v>886.59999999999991</c:v>
                </c:pt>
                <c:pt idx="470">
                  <c:v>888</c:v>
                </c:pt>
                <c:pt idx="471">
                  <c:v>889.4</c:v>
                </c:pt>
                <c:pt idx="472">
                  <c:v>890.8</c:v>
                </c:pt>
                <c:pt idx="473">
                  <c:v>892.19999999999993</c:v>
                </c:pt>
                <c:pt idx="474">
                  <c:v>893.59999999999991</c:v>
                </c:pt>
                <c:pt idx="475">
                  <c:v>895</c:v>
                </c:pt>
                <c:pt idx="476">
                  <c:v>896.4</c:v>
                </c:pt>
                <c:pt idx="477">
                  <c:v>897.8</c:v>
                </c:pt>
                <c:pt idx="478">
                  <c:v>899.19999999999993</c:v>
                </c:pt>
                <c:pt idx="479">
                  <c:v>900.59999999999991</c:v>
                </c:pt>
                <c:pt idx="480">
                  <c:v>902</c:v>
                </c:pt>
                <c:pt idx="481">
                  <c:v>903.4</c:v>
                </c:pt>
                <c:pt idx="482">
                  <c:v>904.8</c:v>
                </c:pt>
                <c:pt idx="483">
                  <c:v>906.19999999999993</c:v>
                </c:pt>
                <c:pt idx="484">
                  <c:v>907.59999999999991</c:v>
                </c:pt>
                <c:pt idx="485">
                  <c:v>909</c:v>
                </c:pt>
                <c:pt idx="486">
                  <c:v>910.4</c:v>
                </c:pt>
                <c:pt idx="487">
                  <c:v>911.8</c:v>
                </c:pt>
                <c:pt idx="488">
                  <c:v>913.19999999999993</c:v>
                </c:pt>
                <c:pt idx="489">
                  <c:v>914.59999999999991</c:v>
                </c:pt>
                <c:pt idx="490">
                  <c:v>916</c:v>
                </c:pt>
                <c:pt idx="491">
                  <c:v>917.4</c:v>
                </c:pt>
                <c:pt idx="492">
                  <c:v>918.8</c:v>
                </c:pt>
                <c:pt idx="493">
                  <c:v>920.19999999999993</c:v>
                </c:pt>
                <c:pt idx="494">
                  <c:v>921.59999999999991</c:v>
                </c:pt>
                <c:pt idx="495">
                  <c:v>923</c:v>
                </c:pt>
                <c:pt idx="496">
                  <c:v>924.4</c:v>
                </c:pt>
                <c:pt idx="497">
                  <c:v>925.8</c:v>
                </c:pt>
                <c:pt idx="498">
                  <c:v>927.19999999999993</c:v>
                </c:pt>
                <c:pt idx="499">
                  <c:v>928.59999999999991</c:v>
                </c:pt>
                <c:pt idx="500">
                  <c:v>930</c:v>
                </c:pt>
                <c:pt idx="501">
                  <c:v>931.4</c:v>
                </c:pt>
                <c:pt idx="502">
                  <c:v>932.8</c:v>
                </c:pt>
                <c:pt idx="503">
                  <c:v>934.19999999999993</c:v>
                </c:pt>
                <c:pt idx="504">
                  <c:v>935.59999999999991</c:v>
                </c:pt>
                <c:pt idx="505">
                  <c:v>937</c:v>
                </c:pt>
                <c:pt idx="506">
                  <c:v>938.4</c:v>
                </c:pt>
                <c:pt idx="507">
                  <c:v>939.8</c:v>
                </c:pt>
                <c:pt idx="508">
                  <c:v>941.19999999999993</c:v>
                </c:pt>
                <c:pt idx="509">
                  <c:v>942.59999999999991</c:v>
                </c:pt>
                <c:pt idx="510">
                  <c:v>944</c:v>
                </c:pt>
                <c:pt idx="511">
                  <c:v>945.4</c:v>
                </c:pt>
                <c:pt idx="512">
                  <c:v>946.8</c:v>
                </c:pt>
                <c:pt idx="513">
                  <c:v>948.19999999999993</c:v>
                </c:pt>
                <c:pt idx="514">
                  <c:v>949.59999999999991</c:v>
                </c:pt>
                <c:pt idx="515">
                  <c:v>951</c:v>
                </c:pt>
                <c:pt idx="516">
                  <c:v>952.4</c:v>
                </c:pt>
                <c:pt idx="517">
                  <c:v>953.8</c:v>
                </c:pt>
                <c:pt idx="518">
                  <c:v>955.19999999999993</c:v>
                </c:pt>
                <c:pt idx="519">
                  <c:v>956.59999999999991</c:v>
                </c:pt>
                <c:pt idx="520">
                  <c:v>958</c:v>
                </c:pt>
                <c:pt idx="521">
                  <c:v>959.4</c:v>
                </c:pt>
                <c:pt idx="522">
                  <c:v>960.8</c:v>
                </c:pt>
                <c:pt idx="523">
                  <c:v>962.19999999999993</c:v>
                </c:pt>
                <c:pt idx="524">
                  <c:v>963.59999999999991</c:v>
                </c:pt>
                <c:pt idx="525">
                  <c:v>965</c:v>
                </c:pt>
                <c:pt idx="526">
                  <c:v>966.4</c:v>
                </c:pt>
                <c:pt idx="527">
                  <c:v>967.8</c:v>
                </c:pt>
                <c:pt idx="528">
                  <c:v>969.19999999999993</c:v>
                </c:pt>
                <c:pt idx="529">
                  <c:v>970.59999999999991</c:v>
                </c:pt>
                <c:pt idx="530">
                  <c:v>972</c:v>
                </c:pt>
                <c:pt idx="531">
                  <c:v>973.4</c:v>
                </c:pt>
                <c:pt idx="532">
                  <c:v>974.8</c:v>
                </c:pt>
                <c:pt idx="533">
                  <c:v>976.19999999999993</c:v>
                </c:pt>
                <c:pt idx="534">
                  <c:v>977.59999999999991</c:v>
                </c:pt>
                <c:pt idx="535">
                  <c:v>979</c:v>
                </c:pt>
                <c:pt idx="536">
                  <c:v>980.4</c:v>
                </c:pt>
                <c:pt idx="537">
                  <c:v>981.8</c:v>
                </c:pt>
                <c:pt idx="538">
                  <c:v>983.19999999999993</c:v>
                </c:pt>
                <c:pt idx="539">
                  <c:v>984.59999999999991</c:v>
                </c:pt>
                <c:pt idx="540">
                  <c:v>986</c:v>
                </c:pt>
                <c:pt idx="541">
                  <c:v>987.4</c:v>
                </c:pt>
                <c:pt idx="542">
                  <c:v>988.8</c:v>
                </c:pt>
                <c:pt idx="543">
                  <c:v>990.19999999999993</c:v>
                </c:pt>
                <c:pt idx="544">
                  <c:v>991.59999999999991</c:v>
                </c:pt>
                <c:pt idx="545">
                  <c:v>993</c:v>
                </c:pt>
                <c:pt idx="546">
                  <c:v>994.4</c:v>
                </c:pt>
                <c:pt idx="547">
                  <c:v>995.8</c:v>
                </c:pt>
                <c:pt idx="548">
                  <c:v>997.19999999999993</c:v>
                </c:pt>
                <c:pt idx="549">
                  <c:v>998.59999999999991</c:v>
                </c:pt>
                <c:pt idx="550">
                  <c:v>1000</c:v>
                </c:pt>
                <c:pt idx="551">
                  <c:v>1001.4</c:v>
                </c:pt>
                <c:pt idx="552">
                  <c:v>1002.8</c:v>
                </c:pt>
                <c:pt idx="553">
                  <c:v>1004.1999999999999</c:v>
                </c:pt>
                <c:pt idx="554">
                  <c:v>1005.5999999999999</c:v>
                </c:pt>
                <c:pt idx="555">
                  <c:v>1007</c:v>
                </c:pt>
                <c:pt idx="556">
                  <c:v>1008.4</c:v>
                </c:pt>
                <c:pt idx="557">
                  <c:v>1009.8</c:v>
                </c:pt>
                <c:pt idx="558">
                  <c:v>1011.1999999999999</c:v>
                </c:pt>
                <c:pt idx="559">
                  <c:v>1012.5999999999999</c:v>
                </c:pt>
                <c:pt idx="560">
                  <c:v>1014</c:v>
                </c:pt>
                <c:pt idx="561">
                  <c:v>1015.4</c:v>
                </c:pt>
                <c:pt idx="562">
                  <c:v>1016.8</c:v>
                </c:pt>
                <c:pt idx="563">
                  <c:v>1018.1999999999999</c:v>
                </c:pt>
                <c:pt idx="564">
                  <c:v>1019.5999999999999</c:v>
                </c:pt>
                <c:pt idx="565">
                  <c:v>1021</c:v>
                </c:pt>
                <c:pt idx="566">
                  <c:v>1022.4</c:v>
                </c:pt>
                <c:pt idx="567">
                  <c:v>1023.8</c:v>
                </c:pt>
                <c:pt idx="568">
                  <c:v>1025.1999999999998</c:v>
                </c:pt>
                <c:pt idx="569">
                  <c:v>1026.5999999999999</c:v>
                </c:pt>
                <c:pt idx="570">
                  <c:v>1028</c:v>
                </c:pt>
                <c:pt idx="571">
                  <c:v>1029.4000000000001</c:v>
                </c:pt>
                <c:pt idx="572">
                  <c:v>1030.8</c:v>
                </c:pt>
                <c:pt idx="573">
                  <c:v>1032.1999999999998</c:v>
                </c:pt>
                <c:pt idx="574">
                  <c:v>1033.5999999999999</c:v>
                </c:pt>
                <c:pt idx="575">
                  <c:v>1035</c:v>
                </c:pt>
                <c:pt idx="576">
                  <c:v>1036.4000000000001</c:v>
                </c:pt>
                <c:pt idx="577">
                  <c:v>1037.8</c:v>
                </c:pt>
                <c:pt idx="578">
                  <c:v>1039.1999999999998</c:v>
                </c:pt>
                <c:pt idx="579">
                  <c:v>1040.5999999999999</c:v>
                </c:pt>
                <c:pt idx="580">
                  <c:v>1042</c:v>
                </c:pt>
                <c:pt idx="581">
                  <c:v>1043.4000000000001</c:v>
                </c:pt>
                <c:pt idx="582">
                  <c:v>1044.8</c:v>
                </c:pt>
                <c:pt idx="583">
                  <c:v>1046.1999999999998</c:v>
                </c:pt>
                <c:pt idx="584">
                  <c:v>1047.5999999999999</c:v>
                </c:pt>
                <c:pt idx="585">
                  <c:v>1049</c:v>
                </c:pt>
                <c:pt idx="586">
                  <c:v>1050.4000000000001</c:v>
                </c:pt>
                <c:pt idx="587">
                  <c:v>1051.8</c:v>
                </c:pt>
                <c:pt idx="588">
                  <c:v>1053.1999999999998</c:v>
                </c:pt>
                <c:pt idx="589">
                  <c:v>1054.5999999999999</c:v>
                </c:pt>
                <c:pt idx="590">
                  <c:v>1056</c:v>
                </c:pt>
                <c:pt idx="591">
                  <c:v>1057.4000000000001</c:v>
                </c:pt>
                <c:pt idx="592">
                  <c:v>1058.8</c:v>
                </c:pt>
                <c:pt idx="593">
                  <c:v>1060.1999999999998</c:v>
                </c:pt>
                <c:pt idx="594">
                  <c:v>1061.5999999999999</c:v>
                </c:pt>
                <c:pt idx="595">
                  <c:v>1063</c:v>
                </c:pt>
                <c:pt idx="596">
                  <c:v>1064.4000000000001</c:v>
                </c:pt>
                <c:pt idx="597">
                  <c:v>1065.8</c:v>
                </c:pt>
                <c:pt idx="598">
                  <c:v>1067.1999999999998</c:v>
                </c:pt>
                <c:pt idx="599">
                  <c:v>1068.5999999999999</c:v>
                </c:pt>
                <c:pt idx="600">
                  <c:v>1070</c:v>
                </c:pt>
                <c:pt idx="601">
                  <c:v>1071.4000000000001</c:v>
                </c:pt>
                <c:pt idx="602">
                  <c:v>1072.8</c:v>
                </c:pt>
                <c:pt idx="603">
                  <c:v>1074.1999999999998</c:v>
                </c:pt>
                <c:pt idx="604">
                  <c:v>1075.5999999999999</c:v>
                </c:pt>
                <c:pt idx="605">
                  <c:v>1077</c:v>
                </c:pt>
                <c:pt idx="606">
                  <c:v>1078.4000000000001</c:v>
                </c:pt>
                <c:pt idx="607">
                  <c:v>1079.8</c:v>
                </c:pt>
                <c:pt idx="608">
                  <c:v>1081.1999999999998</c:v>
                </c:pt>
                <c:pt idx="609">
                  <c:v>1082.5999999999999</c:v>
                </c:pt>
                <c:pt idx="610">
                  <c:v>1084</c:v>
                </c:pt>
                <c:pt idx="611">
                  <c:v>1085.4000000000001</c:v>
                </c:pt>
                <c:pt idx="612">
                  <c:v>1086.8</c:v>
                </c:pt>
                <c:pt idx="613">
                  <c:v>1088.1999999999998</c:v>
                </c:pt>
                <c:pt idx="614">
                  <c:v>1089.5999999999999</c:v>
                </c:pt>
                <c:pt idx="615">
                  <c:v>1091</c:v>
                </c:pt>
                <c:pt idx="616">
                  <c:v>1092.4000000000001</c:v>
                </c:pt>
                <c:pt idx="617">
                  <c:v>1093.8</c:v>
                </c:pt>
                <c:pt idx="618">
                  <c:v>1095.1999999999998</c:v>
                </c:pt>
                <c:pt idx="619">
                  <c:v>1096.5999999999999</c:v>
                </c:pt>
                <c:pt idx="620">
                  <c:v>1098</c:v>
                </c:pt>
                <c:pt idx="621">
                  <c:v>1099.4000000000001</c:v>
                </c:pt>
                <c:pt idx="622">
                  <c:v>1100.8</c:v>
                </c:pt>
                <c:pt idx="623">
                  <c:v>1102.1999999999998</c:v>
                </c:pt>
                <c:pt idx="624">
                  <c:v>1103.5999999999999</c:v>
                </c:pt>
                <c:pt idx="625">
                  <c:v>1105</c:v>
                </c:pt>
                <c:pt idx="626">
                  <c:v>1106.4000000000001</c:v>
                </c:pt>
                <c:pt idx="627">
                  <c:v>1107.8</c:v>
                </c:pt>
                <c:pt idx="628">
                  <c:v>1109.1999999999998</c:v>
                </c:pt>
                <c:pt idx="629">
                  <c:v>1110.5999999999999</c:v>
                </c:pt>
                <c:pt idx="630">
                  <c:v>1112</c:v>
                </c:pt>
                <c:pt idx="631">
                  <c:v>1113.4000000000001</c:v>
                </c:pt>
                <c:pt idx="632">
                  <c:v>1114.8</c:v>
                </c:pt>
                <c:pt idx="633">
                  <c:v>1116.1999999999998</c:v>
                </c:pt>
                <c:pt idx="634">
                  <c:v>1117.5999999999999</c:v>
                </c:pt>
                <c:pt idx="635">
                  <c:v>1119</c:v>
                </c:pt>
                <c:pt idx="636">
                  <c:v>1120.4000000000001</c:v>
                </c:pt>
                <c:pt idx="637">
                  <c:v>1121.8</c:v>
                </c:pt>
                <c:pt idx="638">
                  <c:v>1123.1999999999998</c:v>
                </c:pt>
                <c:pt idx="639">
                  <c:v>1124.5999999999999</c:v>
                </c:pt>
                <c:pt idx="640">
                  <c:v>1126</c:v>
                </c:pt>
                <c:pt idx="641">
                  <c:v>1127.4000000000001</c:v>
                </c:pt>
                <c:pt idx="642">
                  <c:v>1128.8</c:v>
                </c:pt>
                <c:pt idx="643">
                  <c:v>1130.1999999999998</c:v>
                </c:pt>
                <c:pt idx="644">
                  <c:v>1131.5999999999999</c:v>
                </c:pt>
                <c:pt idx="645">
                  <c:v>1133</c:v>
                </c:pt>
                <c:pt idx="646">
                  <c:v>1134.4000000000001</c:v>
                </c:pt>
                <c:pt idx="647">
                  <c:v>1135.8</c:v>
                </c:pt>
                <c:pt idx="648">
                  <c:v>1137.1999999999998</c:v>
                </c:pt>
                <c:pt idx="649">
                  <c:v>1138.5999999999999</c:v>
                </c:pt>
                <c:pt idx="650">
                  <c:v>1140</c:v>
                </c:pt>
                <c:pt idx="651">
                  <c:v>1141.4000000000001</c:v>
                </c:pt>
                <c:pt idx="652">
                  <c:v>1142.8</c:v>
                </c:pt>
                <c:pt idx="653">
                  <c:v>1144.1999999999998</c:v>
                </c:pt>
                <c:pt idx="654">
                  <c:v>1145.5999999999999</c:v>
                </c:pt>
                <c:pt idx="655">
                  <c:v>1147</c:v>
                </c:pt>
                <c:pt idx="656">
                  <c:v>1148.4000000000001</c:v>
                </c:pt>
                <c:pt idx="657">
                  <c:v>1149.8</c:v>
                </c:pt>
                <c:pt idx="658">
                  <c:v>1151.1999999999998</c:v>
                </c:pt>
                <c:pt idx="659">
                  <c:v>1152.5999999999999</c:v>
                </c:pt>
                <c:pt idx="660">
                  <c:v>1154</c:v>
                </c:pt>
                <c:pt idx="661">
                  <c:v>1155.4000000000001</c:v>
                </c:pt>
                <c:pt idx="662">
                  <c:v>1156.8</c:v>
                </c:pt>
                <c:pt idx="663">
                  <c:v>1158.1999999999998</c:v>
                </c:pt>
                <c:pt idx="664">
                  <c:v>1159.5999999999999</c:v>
                </c:pt>
                <c:pt idx="665">
                  <c:v>1161</c:v>
                </c:pt>
                <c:pt idx="666">
                  <c:v>1162.4000000000001</c:v>
                </c:pt>
                <c:pt idx="667">
                  <c:v>1163.8</c:v>
                </c:pt>
                <c:pt idx="668">
                  <c:v>1165.1999999999998</c:v>
                </c:pt>
                <c:pt idx="669">
                  <c:v>1166.5999999999999</c:v>
                </c:pt>
                <c:pt idx="670">
                  <c:v>1168</c:v>
                </c:pt>
                <c:pt idx="671">
                  <c:v>1169.4000000000001</c:v>
                </c:pt>
                <c:pt idx="672">
                  <c:v>1170.8</c:v>
                </c:pt>
                <c:pt idx="673">
                  <c:v>1172.1999999999998</c:v>
                </c:pt>
                <c:pt idx="674">
                  <c:v>1173.5999999999999</c:v>
                </c:pt>
                <c:pt idx="675">
                  <c:v>1175</c:v>
                </c:pt>
                <c:pt idx="676">
                  <c:v>1176.4000000000001</c:v>
                </c:pt>
                <c:pt idx="677">
                  <c:v>1177.8</c:v>
                </c:pt>
                <c:pt idx="678">
                  <c:v>1179.1999999999998</c:v>
                </c:pt>
                <c:pt idx="679">
                  <c:v>1180.5999999999999</c:v>
                </c:pt>
                <c:pt idx="680">
                  <c:v>1182</c:v>
                </c:pt>
                <c:pt idx="681">
                  <c:v>1183.4000000000001</c:v>
                </c:pt>
                <c:pt idx="682">
                  <c:v>1184.8</c:v>
                </c:pt>
                <c:pt idx="683">
                  <c:v>1186.1999999999998</c:v>
                </c:pt>
                <c:pt idx="684">
                  <c:v>1187.5999999999999</c:v>
                </c:pt>
                <c:pt idx="685">
                  <c:v>1189</c:v>
                </c:pt>
                <c:pt idx="686">
                  <c:v>1190.4000000000001</c:v>
                </c:pt>
                <c:pt idx="687">
                  <c:v>1191.8</c:v>
                </c:pt>
                <c:pt idx="688">
                  <c:v>1193.1999999999998</c:v>
                </c:pt>
                <c:pt idx="689">
                  <c:v>1194.5999999999999</c:v>
                </c:pt>
                <c:pt idx="690">
                  <c:v>1196</c:v>
                </c:pt>
                <c:pt idx="691">
                  <c:v>1197.4000000000001</c:v>
                </c:pt>
                <c:pt idx="692">
                  <c:v>1198.8</c:v>
                </c:pt>
                <c:pt idx="693">
                  <c:v>1200.1999999999998</c:v>
                </c:pt>
                <c:pt idx="694">
                  <c:v>1201.5999999999999</c:v>
                </c:pt>
                <c:pt idx="695">
                  <c:v>1203</c:v>
                </c:pt>
                <c:pt idx="696">
                  <c:v>1204.4000000000001</c:v>
                </c:pt>
                <c:pt idx="697">
                  <c:v>1205.8</c:v>
                </c:pt>
                <c:pt idx="698">
                  <c:v>1207.1999999999998</c:v>
                </c:pt>
                <c:pt idx="699">
                  <c:v>1208.5999999999999</c:v>
                </c:pt>
                <c:pt idx="700">
                  <c:v>1210</c:v>
                </c:pt>
                <c:pt idx="701">
                  <c:v>1211.4000000000001</c:v>
                </c:pt>
                <c:pt idx="702">
                  <c:v>1212.8</c:v>
                </c:pt>
                <c:pt idx="703">
                  <c:v>1214.1999999999998</c:v>
                </c:pt>
                <c:pt idx="704">
                  <c:v>1215.5999999999999</c:v>
                </c:pt>
                <c:pt idx="705">
                  <c:v>1217</c:v>
                </c:pt>
                <c:pt idx="706">
                  <c:v>1218.4000000000001</c:v>
                </c:pt>
                <c:pt idx="707">
                  <c:v>1219.8</c:v>
                </c:pt>
                <c:pt idx="708">
                  <c:v>1221.1999999999998</c:v>
                </c:pt>
                <c:pt idx="709">
                  <c:v>1222.5999999999999</c:v>
                </c:pt>
                <c:pt idx="710">
                  <c:v>1224</c:v>
                </c:pt>
                <c:pt idx="711">
                  <c:v>1225.4000000000001</c:v>
                </c:pt>
                <c:pt idx="712">
                  <c:v>1226.8</c:v>
                </c:pt>
                <c:pt idx="713">
                  <c:v>1228.1999999999998</c:v>
                </c:pt>
                <c:pt idx="714">
                  <c:v>1229.5999999999999</c:v>
                </c:pt>
                <c:pt idx="715">
                  <c:v>1231</c:v>
                </c:pt>
                <c:pt idx="716">
                  <c:v>1232.4000000000001</c:v>
                </c:pt>
                <c:pt idx="717">
                  <c:v>1233.8</c:v>
                </c:pt>
                <c:pt idx="718">
                  <c:v>1235.1999999999998</c:v>
                </c:pt>
                <c:pt idx="719">
                  <c:v>1236.5999999999999</c:v>
                </c:pt>
                <c:pt idx="720">
                  <c:v>1238</c:v>
                </c:pt>
                <c:pt idx="721">
                  <c:v>1239.4000000000001</c:v>
                </c:pt>
                <c:pt idx="722">
                  <c:v>1240.8</c:v>
                </c:pt>
                <c:pt idx="723">
                  <c:v>1242.1999999999998</c:v>
                </c:pt>
                <c:pt idx="724">
                  <c:v>1243.5999999999999</c:v>
                </c:pt>
                <c:pt idx="725">
                  <c:v>1245</c:v>
                </c:pt>
                <c:pt idx="726">
                  <c:v>1246.4000000000001</c:v>
                </c:pt>
                <c:pt idx="727">
                  <c:v>1247.8</c:v>
                </c:pt>
                <c:pt idx="728">
                  <c:v>1249.1999999999998</c:v>
                </c:pt>
                <c:pt idx="729">
                  <c:v>1250.5999999999999</c:v>
                </c:pt>
                <c:pt idx="730">
                  <c:v>1252</c:v>
                </c:pt>
                <c:pt idx="731">
                  <c:v>1253.4000000000001</c:v>
                </c:pt>
                <c:pt idx="732">
                  <c:v>1254.8</c:v>
                </c:pt>
                <c:pt idx="733">
                  <c:v>1256.2</c:v>
                </c:pt>
                <c:pt idx="734">
                  <c:v>1257.5999999999999</c:v>
                </c:pt>
                <c:pt idx="735">
                  <c:v>1259</c:v>
                </c:pt>
                <c:pt idx="736">
                  <c:v>1260.3999999999999</c:v>
                </c:pt>
                <c:pt idx="737">
                  <c:v>1261.8</c:v>
                </c:pt>
                <c:pt idx="738">
                  <c:v>1263.2</c:v>
                </c:pt>
                <c:pt idx="739">
                  <c:v>1264.5999999999999</c:v>
                </c:pt>
                <c:pt idx="740">
                  <c:v>1266</c:v>
                </c:pt>
                <c:pt idx="741">
                  <c:v>1267.3999999999999</c:v>
                </c:pt>
                <c:pt idx="742">
                  <c:v>1268.8</c:v>
                </c:pt>
                <c:pt idx="743">
                  <c:v>1270.2</c:v>
                </c:pt>
                <c:pt idx="744">
                  <c:v>1271.5999999999999</c:v>
                </c:pt>
                <c:pt idx="745">
                  <c:v>1273</c:v>
                </c:pt>
                <c:pt idx="746">
                  <c:v>1274.3999999999999</c:v>
                </c:pt>
                <c:pt idx="747">
                  <c:v>1275.8</c:v>
                </c:pt>
                <c:pt idx="748">
                  <c:v>1277.2</c:v>
                </c:pt>
                <c:pt idx="749">
                  <c:v>1278.5999999999999</c:v>
                </c:pt>
                <c:pt idx="750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B-44F4-954A-844310EF7E84}"/>
            </c:ext>
          </c:extLst>
        </c:ser>
        <c:ser>
          <c:idx val="2"/>
          <c:order val="2"/>
          <c:tx>
            <c:strRef>
              <c:f>'Fig 15.1'!$M$21</c:f>
              <c:strCache>
                <c:ptCount val="1"/>
                <c:pt idx="0">
                  <c:v>AD=Y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ot"/>
            </a:ln>
          </c:spPr>
          <c:marker>
            <c:symbol val="none"/>
          </c:marker>
          <c:cat>
            <c:numRef>
              <c:f>'Fig 15.1'!$H$22:$H$772</c:f>
              <c:numCache>
                <c:formatCode>0</c:formatCode>
                <c:ptCount val="7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  <c:pt idx="652">
                  <c:v>1304</c:v>
                </c:pt>
                <c:pt idx="653">
                  <c:v>1306</c:v>
                </c:pt>
                <c:pt idx="654">
                  <c:v>1308</c:v>
                </c:pt>
                <c:pt idx="655">
                  <c:v>1310</c:v>
                </c:pt>
                <c:pt idx="656">
                  <c:v>1312</c:v>
                </c:pt>
                <c:pt idx="657">
                  <c:v>1314</c:v>
                </c:pt>
                <c:pt idx="658">
                  <c:v>1316</c:v>
                </c:pt>
                <c:pt idx="659">
                  <c:v>1318</c:v>
                </c:pt>
                <c:pt idx="660">
                  <c:v>1320</c:v>
                </c:pt>
                <c:pt idx="661">
                  <c:v>1322</c:v>
                </c:pt>
                <c:pt idx="662">
                  <c:v>1324</c:v>
                </c:pt>
                <c:pt idx="663">
                  <c:v>1326</c:v>
                </c:pt>
                <c:pt idx="664">
                  <c:v>1328</c:v>
                </c:pt>
                <c:pt idx="665">
                  <c:v>1330</c:v>
                </c:pt>
                <c:pt idx="666">
                  <c:v>1332</c:v>
                </c:pt>
                <c:pt idx="667">
                  <c:v>1334</c:v>
                </c:pt>
                <c:pt idx="668">
                  <c:v>1336</c:v>
                </c:pt>
                <c:pt idx="669">
                  <c:v>1338</c:v>
                </c:pt>
                <c:pt idx="670">
                  <c:v>1340</c:v>
                </c:pt>
                <c:pt idx="671">
                  <c:v>1342</c:v>
                </c:pt>
                <c:pt idx="672">
                  <c:v>1344</c:v>
                </c:pt>
                <c:pt idx="673">
                  <c:v>1346</c:v>
                </c:pt>
                <c:pt idx="674">
                  <c:v>1348</c:v>
                </c:pt>
                <c:pt idx="675">
                  <c:v>1350</c:v>
                </c:pt>
                <c:pt idx="676">
                  <c:v>1352</c:v>
                </c:pt>
                <c:pt idx="677">
                  <c:v>1354</c:v>
                </c:pt>
                <c:pt idx="678">
                  <c:v>1356</c:v>
                </c:pt>
                <c:pt idx="679">
                  <c:v>1358</c:v>
                </c:pt>
                <c:pt idx="680">
                  <c:v>1360</c:v>
                </c:pt>
                <c:pt idx="681">
                  <c:v>1362</c:v>
                </c:pt>
                <c:pt idx="682">
                  <c:v>1364</c:v>
                </c:pt>
                <c:pt idx="683">
                  <c:v>1366</c:v>
                </c:pt>
                <c:pt idx="684">
                  <c:v>1368</c:v>
                </c:pt>
                <c:pt idx="685">
                  <c:v>1370</c:v>
                </c:pt>
                <c:pt idx="686">
                  <c:v>1372</c:v>
                </c:pt>
                <c:pt idx="687">
                  <c:v>1374</c:v>
                </c:pt>
                <c:pt idx="688">
                  <c:v>1376</c:v>
                </c:pt>
                <c:pt idx="689">
                  <c:v>1378</c:v>
                </c:pt>
                <c:pt idx="690">
                  <c:v>1380</c:v>
                </c:pt>
                <c:pt idx="691">
                  <c:v>1382</c:v>
                </c:pt>
                <c:pt idx="692">
                  <c:v>1384</c:v>
                </c:pt>
                <c:pt idx="693">
                  <c:v>1386</c:v>
                </c:pt>
                <c:pt idx="694">
                  <c:v>1388</c:v>
                </c:pt>
                <c:pt idx="695">
                  <c:v>1390</c:v>
                </c:pt>
                <c:pt idx="696">
                  <c:v>1392</c:v>
                </c:pt>
                <c:pt idx="697">
                  <c:v>1394</c:v>
                </c:pt>
                <c:pt idx="698">
                  <c:v>1396</c:v>
                </c:pt>
                <c:pt idx="699">
                  <c:v>1398</c:v>
                </c:pt>
                <c:pt idx="700">
                  <c:v>1400</c:v>
                </c:pt>
                <c:pt idx="701">
                  <c:v>1402</c:v>
                </c:pt>
                <c:pt idx="702">
                  <c:v>1404</c:v>
                </c:pt>
                <c:pt idx="703">
                  <c:v>1406</c:v>
                </c:pt>
                <c:pt idx="704">
                  <c:v>1408</c:v>
                </c:pt>
                <c:pt idx="705">
                  <c:v>1410</c:v>
                </c:pt>
                <c:pt idx="706">
                  <c:v>1412</c:v>
                </c:pt>
                <c:pt idx="707">
                  <c:v>1414</c:v>
                </c:pt>
                <c:pt idx="708">
                  <c:v>1416</c:v>
                </c:pt>
                <c:pt idx="709">
                  <c:v>1418</c:v>
                </c:pt>
                <c:pt idx="710">
                  <c:v>1420</c:v>
                </c:pt>
                <c:pt idx="711">
                  <c:v>1422</c:v>
                </c:pt>
                <c:pt idx="712">
                  <c:v>1424</c:v>
                </c:pt>
                <c:pt idx="713">
                  <c:v>1426</c:v>
                </c:pt>
                <c:pt idx="714">
                  <c:v>1428</c:v>
                </c:pt>
                <c:pt idx="715">
                  <c:v>1430</c:v>
                </c:pt>
                <c:pt idx="716">
                  <c:v>1432</c:v>
                </c:pt>
                <c:pt idx="717">
                  <c:v>1434</c:v>
                </c:pt>
                <c:pt idx="718">
                  <c:v>1436</c:v>
                </c:pt>
                <c:pt idx="719">
                  <c:v>1438</c:v>
                </c:pt>
                <c:pt idx="720">
                  <c:v>1440</c:v>
                </c:pt>
                <c:pt idx="721">
                  <c:v>1442</c:v>
                </c:pt>
                <c:pt idx="722">
                  <c:v>1444</c:v>
                </c:pt>
                <c:pt idx="723">
                  <c:v>1446</c:v>
                </c:pt>
                <c:pt idx="724">
                  <c:v>1448</c:v>
                </c:pt>
                <c:pt idx="725">
                  <c:v>1450</c:v>
                </c:pt>
                <c:pt idx="726">
                  <c:v>1452</c:v>
                </c:pt>
                <c:pt idx="727">
                  <c:v>1454</c:v>
                </c:pt>
                <c:pt idx="728">
                  <c:v>1456</c:v>
                </c:pt>
                <c:pt idx="729">
                  <c:v>1458</c:v>
                </c:pt>
                <c:pt idx="730">
                  <c:v>1460</c:v>
                </c:pt>
                <c:pt idx="731">
                  <c:v>1462</c:v>
                </c:pt>
                <c:pt idx="732">
                  <c:v>1464</c:v>
                </c:pt>
                <c:pt idx="733">
                  <c:v>1466</c:v>
                </c:pt>
                <c:pt idx="734">
                  <c:v>1468</c:v>
                </c:pt>
                <c:pt idx="735">
                  <c:v>1470</c:v>
                </c:pt>
                <c:pt idx="736">
                  <c:v>1472</c:v>
                </c:pt>
                <c:pt idx="737">
                  <c:v>1474</c:v>
                </c:pt>
                <c:pt idx="738">
                  <c:v>1476</c:v>
                </c:pt>
                <c:pt idx="739">
                  <c:v>1478</c:v>
                </c:pt>
                <c:pt idx="740">
                  <c:v>1480</c:v>
                </c:pt>
                <c:pt idx="741">
                  <c:v>1482</c:v>
                </c:pt>
                <c:pt idx="742">
                  <c:v>1484</c:v>
                </c:pt>
                <c:pt idx="743">
                  <c:v>1486</c:v>
                </c:pt>
                <c:pt idx="744">
                  <c:v>1488</c:v>
                </c:pt>
                <c:pt idx="745">
                  <c:v>1490</c:v>
                </c:pt>
                <c:pt idx="746">
                  <c:v>1492</c:v>
                </c:pt>
                <c:pt idx="747">
                  <c:v>1494</c:v>
                </c:pt>
                <c:pt idx="748">
                  <c:v>1496</c:v>
                </c:pt>
                <c:pt idx="749">
                  <c:v>1498</c:v>
                </c:pt>
                <c:pt idx="750">
                  <c:v>1500</c:v>
                </c:pt>
              </c:numCache>
            </c:numRef>
          </c:cat>
          <c:val>
            <c:numRef>
              <c:f>'Fig 15.1'!$M$22:$M$772</c:f>
              <c:numCache>
                <c:formatCode>0</c:formatCode>
                <c:ptCount val="751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  <c:pt idx="114">
                  <c:v>228</c:v>
                </c:pt>
                <c:pt idx="115">
                  <c:v>230</c:v>
                </c:pt>
                <c:pt idx="116">
                  <c:v>232</c:v>
                </c:pt>
                <c:pt idx="117">
                  <c:v>234</c:v>
                </c:pt>
                <c:pt idx="118">
                  <c:v>236</c:v>
                </c:pt>
                <c:pt idx="119">
                  <c:v>238</c:v>
                </c:pt>
                <c:pt idx="120">
                  <c:v>240</c:v>
                </c:pt>
                <c:pt idx="121">
                  <c:v>242</c:v>
                </c:pt>
                <c:pt idx="122">
                  <c:v>244</c:v>
                </c:pt>
                <c:pt idx="123">
                  <c:v>246</c:v>
                </c:pt>
                <c:pt idx="124">
                  <c:v>248</c:v>
                </c:pt>
                <c:pt idx="125">
                  <c:v>250</c:v>
                </c:pt>
                <c:pt idx="126">
                  <c:v>252</c:v>
                </c:pt>
                <c:pt idx="127">
                  <c:v>254</c:v>
                </c:pt>
                <c:pt idx="128">
                  <c:v>256</c:v>
                </c:pt>
                <c:pt idx="129">
                  <c:v>258</c:v>
                </c:pt>
                <c:pt idx="130">
                  <c:v>260</c:v>
                </c:pt>
                <c:pt idx="131">
                  <c:v>262</c:v>
                </c:pt>
                <c:pt idx="132">
                  <c:v>264</c:v>
                </c:pt>
                <c:pt idx="133">
                  <c:v>266</c:v>
                </c:pt>
                <c:pt idx="134">
                  <c:v>268</c:v>
                </c:pt>
                <c:pt idx="135">
                  <c:v>270</c:v>
                </c:pt>
                <c:pt idx="136">
                  <c:v>272</c:v>
                </c:pt>
                <c:pt idx="137">
                  <c:v>274</c:v>
                </c:pt>
                <c:pt idx="138">
                  <c:v>276</c:v>
                </c:pt>
                <c:pt idx="139">
                  <c:v>278</c:v>
                </c:pt>
                <c:pt idx="140">
                  <c:v>280</c:v>
                </c:pt>
                <c:pt idx="141">
                  <c:v>282</c:v>
                </c:pt>
                <c:pt idx="142">
                  <c:v>284</c:v>
                </c:pt>
                <c:pt idx="143">
                  <c:v>286</c:v>
                </c:pt>
                <c:pt idx="144">
                  <c:v>288</c:v>
                </c:pt>
                <c:pt idx="145">
                  <c:v>290</c:v>
                </c:pt>
                <c:pt idx="146">
                  <c:v>292</c:v>
                </c:pt>
                <c:pt idx="147">
                  <c:v>294</c:v>
                </c:pt>
                <c:pt idx="148">
                  <c:v>296</c:v>
                </c:pt>
                <c:pt idx="149">
                  <c:v>298</c:v>
                </c:pt>
                <c:pt idx="150">
                  <c:v>300</c:v>
                </c:pt>
                <c:pt idx="151">
                  <c:v>302</c:v>
                </c:pt>
                <c:pt idx="152">
                  <c:v>304</c:v>
                </c:pt>
                <c:pt idx="153">
                  <c:v>306</c:v>
                </c:pt>
                <c:pt idx="154">
                  <c:v>308</c:v>
                </c:pt>
                <c:pt idx="155">
                  <c:v>310</c:v>
                </c:pt>
                <c:pt idx="156">
                  <c:v>312</c:v>
                </c:pt>
                <c:pt idx="157">
                  <c:v>314</c:v>
                </c:pt>
                <c:pt idx="158">
                  <c:v>316</c:v>
                </c:pt>
                <c:pt idx="159">
                  <c:v>318</c:v>
                </c:pt>
                <c:pt idx="160">
                  <c:v>320</c:v>
                </c:pt>
                <c:pt idx="161">
                  <c:v>322</c:v>
                </c:pt>
                <c:pt idx="162">
                  <c:v>324</c:v>
                </c:pt>
                <c:pt idx="163">
                  <c:v>326</c:v>
                </c:pt>
                <c:pt idx="164">
                  <c:v>328</c:v>
                </c:pt>
                <c:pt idx="165">
                  <c:v>330</c:v>
                </c:pt>
                <c:pt idx="166">
                  <c:v>332</c:v>
                </c:pt>
                <c:pt idx="167">
                  <c:v>334</c:v>
                </c:pt>
                <c:pt idx="168">
                  <c:v>336</c:v>
                </c:pt>
                <c:pt idx="169">
                  <c:v>338</c:v>
                </c:pt>
                <c:pt idx="170">
                  <c:v>340</c:v>
                </c:pt>
                <c:pt idx="171">
                  <c:v>342</c:v>
                </c:pt>
                <c:pt idx="172">
                  <c:v>344</c:v>
                </c:pt>
                <c:pt idx="173">
                  <c:v>346</c:v>
                </c:pt>
                <c:pt idx="174">
                  <c:v>348</c:v>
                </c:pt>
                <c:pt idx="175">
                  <c:v>350</c:v>
                </c:pt>
                <c:pt idx="176">
                  <c:v>352</c:v>
                </c:pt>
                <c:pt idx="177">
                  <c:v>354</c:v>
                </c:pt>
                <c:pt idx="178">
                  <c:v>356</c:v>
                </c:pt>
                <c:pt idx="179">
                  <c:v>358</c:v>
                </c:pt>
                <c:pt idx="180">
                  <c:v>360</c:v>
                </c:pt>
                <c:pt idx="181">
                  <c:v>362</c:v>
                </c:pt>
                <c:pt idx="182">
                  <c:v>364</c:v>
                </c:pt>
                <c:pt idx="183">
                  <c:v>366</c:v>
                </c:pt>
                <c:pt idx="184">
                  <c:v>368</c:v>
                </c:pt>
                <c:pt idx="185">
                  <c:v>370</c:v>
                </c:pt>
                <c:pt idx="186">
                  <c:v>372</c:v>
                </c:pt>
                <c:pt idx="187">
                  <c:v>374</c:v>
                </c:pt>
                <c:pt idx="188">
                  <c:v>376</c:v>
                </c:pt>
                <c:pt idx="189">
                  <c:v>378</c:v>
                </c:pt>
                <c:pt idx="190">
                  <c:v>380</c:v>
                </c:pt>
                <c:pt idx="191">
                  <c:v>382</c:v>
                </c:pt>
                <c:pt idx="192">
                  <c:v>384</c:v>
                </c:pt>
                <c:pt idx="193">
                  <c:v>386</c:v>
                </c:pt>
                <c:pt idx="194">
                  <c:v>388</c:v>
                </c:pt>
                <c:pt idx="195">
                  <c:v>390</c:v>
                </c:pt>
                <c:pt idx="196">
                  <c:v>392</c:v>
                </c:pt>
                <c:pt idx="197">
                  <c:v>394</c:v>
                </c:pt>
                <c:pt idx="198">
                  <c:v>396</c:v>
                </c:pt>
                <c:pt idx="199">
                  <c:v>398</c:v>
                </c:pt>
                <c:pt idx="200">
                  <c:v>400</c:v>
                </c:pt>
                <c:pt idx="201">
                  <c:v>402</c:v>
                </c:pt>
                <c:pt idx="202">
                  <c:v>404</c:v>
                </c:pt>
                <c:pt idx="203">
                  <c:v>406</c:v>
                </c:pt>
                <c:pt idx="204">
                  <c:v>408</c:v>
                </c:pt>
                <c:pt idx="205">
                  <c:v>410</c:v>
                </c:pt>
                <c:pt idx="206">
                  <c:v>412</c:v>
                </c:pt>
                <c:pt idx="207">
                  <c:v>414</c:v>
                </c:pt>
                <c:pt idx="208">
                  <c:v>416</c:v>
                </c:pt>
                <c:pt idx="209">
                  <c:v>418</c:v>
                </c:pt>
                <c:pt idx="210">
                  <c:v>420</c:v>
                </c:pt>
                <c:pt idx="211">
                  <c:v>422</c:v>
                </c:pt>
                <c:pt idx="212">
                  <c:v>424</c:v>
                </c:pt>
                <c:pt idx="213">
                  <c:v>426</c:v>
                </c:pt>
                <c:pt idx="214">
                  <c:v>428</c:v>
                </c:pt>
                <c:pt idx="215">
                  <c:v>430</c:v>
                </c:pt>
                <c:pt idx="216">
                  <c:v>432</c:v>
                </c:pt>
                <c:pt idx="217">
                  <c:v>434</c:v>
                </c:pt>
                <c:pt idx="218">
                  <c:v>436</c:v>
                </c:pt>
                <c:pt idx="219">
                  <c:v>438</c:v>
                </c:pt>
                <c:pt idx="220">
                  <c:v>440</c:v>
                </c:pt>
                <c:pt idx="221">
                  <c:v>442</c:v>
                </c:pt>
                <c:pt idx="222">
                  <c:v>444</c:v>
                </c:pt>
                <c:pt idx="223">
                  <c:v>446</c:v>
                </c:pt>
                <c:pt idx="224">
                  <c:v>448</c:v>
                </c:pt>
                <c:pt idx="225">
                  <c:v>450</c:v>
                </c:pt>
                <c:pt idx="226">
                  <c:v>452</c:v>
                </c:pt>
                <c:pt idx="227">
                  <c:v>454</c:v>
                </c:pt>
                <c:pt idx="228">
                  <c:v>456</c:v>
                </c:pt>
                <c:pt idx="229">
                  <c:v>458</c:v>
                </c:pt>
                <c:pt idx="230">
                  <c:v>460</c:v>
                </c:pt>
                <c:pt idx="231">
                  <c:v>462</c:v>
                </c:pt>
                <c:pt idx="232">
                  <c:v>464</c:v>
                </c:pt>
                <c:pt idx="233">
                  <c:v>466</c:v>
                </c:pt>
                <c:pt idx="234">
                  <c:v>468</c:v>
                </c:pt>
                <c:pt idx="235">
                  <c:v>470</c:v>
                </c:pt>
                <c:pt idx="236">
                  <c:v>472</c:v>
                </c:pt>
                <c:pt idx="237">
                  <c:v>474</c:v>
                </c:pt>
                <c:pt idx="238">
                  <c:v>476</c:v>
                </c:pt>
                <c:pt idx="239">
                  <c:v>478</c:v>
                </c:pt>
                <c:pt idx="240">
                  <c:v>480</c:v>
                </c:pt>
                <c:pt idx="241">
                  <c:v>482</c:v>
                </c:pt>
                <c:pt idx="242">
                  <c:v>484</c:v>
                </c:pt>
                <c:pt idx="243">
                  <c:v>486</c:v>
                </c:pt>
                <c:pt idx="244">
                  <c:v>488</c:v>
                </c:pt>
                <c:pt idx="245">
                  <c:v>490</c:v>
                </c:pt>
                <c:pt idx="246">
                  <c:v>492</c:v>
                </c:pt>
                <c:pt idx="247">
                  <c:v>494</c:v>
                </c:pt>
                <c:pt idx="248">
                  <c:v>496</c:v>
                </c:pt>
                <c:pt idx="249">
                  <c:v>498</c:v>
                </c:pt>
                <c:pt idx="250">
                  <c:v>500</c:v>
                </c:pt>
                <c:pt idx="251">
                  <c:v>502</c:v>
                </c:pt>
                <c:pt idx="252">
                  <c:v>504</c:v>
                </c:pt>
                <c:pt idx="253">
                  <c:v>506</c:v>
                </c:pt>
                <c:pt idx="254">
                  <c:v>508</c:v>
                </c:pt>
                <c:pt idx="255">
                  <c:v>510</c:v>
                </c:pt>
                <c:pt idx="256">
                  <c:v>512</c:v>
                </c:pt>
                <c:pt idx="257">
                  <c:v>514</c:v>
                </c:pt>
                <c:pt idx="258">
                  <c:v>516</c:v>
                </c:pt>
                <c:pt idx="259">
                  <c:v>518</c:v>
                </c:pt>
                <c:pt idx="260">
                  <c:v>520</c:v>
                </c:pt>
                <c:pt idx="261">
                  <c:v>522</c:v>
                </c:pt>
                <c:pt idx="262">
                  <c:v>524</c:v>
                </c:pt>
                <c:pt idx="263">
                  <c:v>526</c:v>
                </c:pt>
                <c:pt idx="264">
                  <c:v>528</c:v>
                </c:pt>
                <c:pt idx="265">
                  <c:v>530</c:v>
                </c:pt>
                <c:pt idx="266">
                  <c:v>532</c:v>
                </c:pt>
                <c:pt idx="267">
                  <c:v>534</c:v>
                </c:pt>
                <c:pt idx="268">
                  <c:v>536</c:v>
                </c:pt>
                <c:pt idx="269">
                  <c:v>538</c:v>
                </c:pt>
                <c:pt idx="270">
                  <c:v>540</c:v>
                </c:pt>
                <c:pt idx="271">
                  <c:v>542</c:v>
                </c:pt>
                <c:pt idx="272">
                  <c:v>544</c:v>
                </c:pt>
                <c:pt idx="273">
                  <c:v>546</c:v>
                </c:pt>
                <c:pt idx="274">
                  <c:v>548</c:v>
                </c:pt>
                <c:pt idx="275">
                  <c:v>550</c:v>
                </c:pt>
                <c:pt idx="276">
                  <c:v>552</c:v>
                </c:pt>
                <c:pt idx="277">
                  <c:v>554</c:v>
                </c:pt>
                <c:pt idx="278">
                  <c:v>556</c:v>
                </c:pt>
                <c:pt idx="279">
                  <c:v>558</c:v>
                </c:pt>
                <c:pt idx="280">
                  <c:v>560</c:v>
                </c:pt>
                <c:pt idx="281">
                  <c:v>562</c:v>
                </c:pt>
                <c:pt idx="282">
                  <c:v>564</c:v>
                </c:pt>
                <c:pt idx="283">
                  <c:v>566</c:v>
                </c:pt>
                <c:pt idx="284">
                  <c:v>568</c:v>
                </c:pt>
                <c:pt idx="285">
                  <c:v>570</c:v>
                </c:pt>
                <c:pt idx="286">
                  <c:v>572</c:v>
                </c:pt>
                <c:pt idx="287">
                  <c:v>574</c:v>
                </c:pt>
                <c:pt idx="288">
                  <c:v>576</c:v>
                </c:pt>
                <c:pt idx="289">
                  <c:v>578</c:v>
                </c:pt>
                <c:pt idx="290">
                  <c:v>580</c:v>
                </c:pt>
                <c:pt idx="291">
                  <c:v>582</c:v>
                </c:pt>
                <c:pt idx="292">
                  <c:v>584</c:v>
                </c:pt>
                <c:pt idx="293">
                  <c:v>586</c:v>
                </c:pt>
                <c:pt idx="294">
                  <c:v>588</c:v>
                </c:pt>
                <c:pt idx="295">
                  <c:v>590</c:v>
                </c:pt>
                <c:pt idx="296">
                  <c:v>592</c:v>
                </c:pt>
                <c:pt idx="297">
                  <c:v>594</c:v>
                </c:pt>
                <c:pt idx="298">
                  <c:v>596</c:v>
                </c:pt>
                <c:pt idx="299">
                  <c:v>598</c:v>
                </c:pt>
                <c:pt idx="300">
                  <c:v>600</c:v>
                </c:pt>
                <c:pt idx="301">
                  <c:v>602</c:v>
                </c:pt>
                <c:pt idx="302">
                  <c:v>604</c:v>
                </c:pt>
                <c:pt idx="303">
                  <c:v>606</c:v>
                </c:pt>
                <c:pt idx="304">
                  <c:v>608</c:v>
                </c:pt>
                <c:pt idx="305">
                  <c:v>610</c:v>
                </c:pt>
                <c:pt idx="306">
                  <c:v>612</c:v>
                </c:pt>
                <c:pt idx="307">
                  <c:v>614</c:v>
                </c:pt>
                <c:pt idx="308">
                  <c:v>616</c:v>
                </c:pt>
                <c:pt idx="309">
                  <c:v>618</c:v>
                </c:pt>
                <c:pt idx="310">
                  <c:v>620</c:v>
                </c:pt>
                <c:pt idx="311">
                  <c:v>622</c:v>
                </c:pt>
                <c:pt idx="312">
                  <c:v>624</c:v>
                </c:pt>
                <c:pt idx="313">
                  <c:v>626</c:v>
                </c:pt>
                <c:pt idx="314">
                  <c:v>628</c:v>
                </c:pt>
                <c:pt idx="315">
                  <c:v>630</c:v>
                </c:pt>
                <c:pt idx="316">
                  <c:v>632</c:v>
                </c:pt>
                <c:pt idx="317">
                  <c:v>634</c:v>
                </c:pt>
                <c:pt idx="318">
                  <c:v>636</c:v>
                </c:pt>
                <c:pt idx="319">
                  <c:v>638</c:v>
                </c:pt>
                <c:pt idx="320">
                  <c:v>640</c:v>
                </c:pt>
                <c:pt idx="321">
                  <c:v>642</c:v>
                </c:pt>
                <c:pt idx="322">
                  <c:v>644</c:v>
                </c:pt>
                <c:pt idx="323">
                  <c:v>646</c:v>
                </c:pt>
                <c:pt idx="324">
                  <c:v>648</c:v>
                </c:pt>
                <c:pt idx="325">
                  <c:v>650</c:v>
                </c:pt>
                <c:pt idx="326">
                  <c:v>652</c:v>
                </c:pt>
                <c:pt idx="327">
                  <c:v>654</c:v>
                </c:pt>
                <c:pt idx="328">
                  <c:v>656</c:v>
                </c:pt>
                <c:pt idx="329">
                  <c:v>658</c:v>
                </c:pt>
                <c:pt idx="330">
                  <c:v>660</c:v>
                </c:pt>
                <c:pt idx="331">
                  <c:v>662</c:v>
                </c:pt>
                <c:pt idx="332">
                  <c:v>664</c:v>
                </c:pt>
                <c:pt idx="333">
                  <c:v>666</c:v>
                </c:pt>
                <c:pt idx="334">
                  <c:v>668</c:v>
                </c:pt>
                <c:pt idx="335">
                  <c:v>670</c:v>
                </c:pt>
                <c:pt idx="336">
                  <c:v>672</c:v>
                </c:pt>
                <c:pt idx="337">
                  <c:v>674</c:v>
                </c:pt>
                <c:pt idx="338">
                  <c:v>676</c:v>
                </c:pt>
                <c:pt idx="339">
                  <c:v>678</c:v>
                </c:pt>
                <c:pt idx="340">
                  <c:v>680</c:v>
                </c:pt>
                <c:pt idx="341">
                  <c:v>682</c:v>
                </c:pt>
                <c:pt idx="342">
                  <c:v>684</c:v>
                </c:pt>
                <c:pt idx="343">
                  <c:v>686</c:v>
                </c:pt>
                <c:pt idx="344">
                  <c:v>688</c:v>
                </c:pt>
                <c:pt idx="345">
                  <c:v>690</c:v>
                </c:pt>
                <c:pt idx="346">
                  <c:v>692</c:v>
                </c:pt>
                <c:pt idx="347">
                  <c:v>694</c:v>
                </c:pt>
                <c:pt idx="348">
                  <c:v>696</c:v>
                </c:pt>
                <c:pt idx="349">
                  <c:v>698</c:v>
                </c:pt>
                <c:pt idx="350">
                  <c:v>700</c:v>
                </c:pt>
                <c:pt idx="351">
                  <c:v>702</c:v>
                </c:pt>
                <c:pt idx="352">
                  <c:v>704</c:v>
                </c:pt>
                <c:pt idx="353">
                  <c:v>706</c:v>
                </c:pt>
                <c:pt idx="354">
                  <c:v>708</c:v>
                </c:pt>
                <c:pt idx="355">
                  <c:v>710</c:v>
                </c:pt>
                <c:pt idx="356">
                  <c:v>712</c:v>
                </c:pt>
                <c:pt idx="357">
                  <c:v>714</c:v>
                </c:pt>
                <c:pt idx="358">
                  <c:v>716</c:v>
                </c:pt>
                <c:pt idx="359">
                  <c:v>718</c:v>
                </c:pt>
                <c:pt idx="360">
                  <c:v>720</c:v>
                </c:pt>
                <c:pt idx="361">
                  <c:v>722</c:v>
                </c:pt>
                <c:pt idx="362">
                  <c:v>724</c:v>
                </c:pt>
                <c:pt idx="363">
                  <c:v>726</c:v>
                </c:pt>
                <c:pt idx="364">
                  <c:v>728</c:v>
                </c:pt>
                <c:pt idx="365">
                  <c:v>730</c:v>
                </c:pt>
                <c:pt idx="366">
                  <c:v>732</c:v>
                </c:pt>
                <c:pt idx="367">
                  <c:v>734</c:v>
                </c:pt>
                <c:pt idx="368">
                  <c:v>736</c:v>
                </c:pt>
                <c:pt idx="369">
                  <c:v>738</c:v>
                </c:pt>
                <c:pt idx="370">
                  <c:v>740</c:v>
                </c:pt>
                <c:pt idx="371">
                  <c:v>742</c:v>
                </c:pt>
                <c:pt idx="372">
                  <c:v>744</c:v>
                </c:pt>
                <c:pt idx="373">
                  <c:v>746</c:v>
                </c:pt>
                <c:pt idx="374">
                  <c:v>748</c:v>
                </c:pt>
                <c:pt idx="375">
                  <c:v>750</c:v>
                </c:pt>
                <c:pt idx="376">
                  <c:v>752</c:v>
                </c:pt>
                <c:pt idx="377">
                  <c:v>754</c:v>
                </c:pt>
                <c:pt idx="378">
                  <c:v>756</c:v>
                </c:pt>
                <c:pt idx="379">
                  <c:v>758</c:v>
                </c:pt>
                <c:pt idx="380">
                  <c:v>760</c:v>
                </c:pt>
                <c:pt idx="381">
                  <c:v>762</c:v>
                </c:pt>
                <c:pt idx="382">
                  <c:v>764</c:v>
                </c:pt>
                <c:pt idx="383">
                  <c:v>766</c:v>
                </c:pt>
                <c:pt idx="384">
                  <c:v>768</c:v>
                </c:pt>
                <c:pt idx="385">
                  <c:v>770</c:v>
                </c:pt>
                <c:pt idx="386">
                  <c:v>772</c:v>
                </c:pt>
                <c:pt idx="387">
                  <c:v>774</c:v>
                </c:pt>
                <c:pt idx="388">
                  <c:v>776</c:v>
                </c:pt>
                <c:pt idx="389">
                  <c:v>778</c:v>
                </c:pt>
                <c:pt idx="390">
                  <c:v>780</c:v>
                </c:pt>
                <c:pt idx="391">
                  <c:v>782</c:v>
                </c:pt>
                <c:pt idx="392">
                  <c:v>784</c:v>
                </c:pt>
                <c:pt idx="393">
                  <c:v>786</c:v>
                </c:pt>
                <c:pt idx="394">
                  <c:v>788</c:v>
                </c:pt>
                <c:pt idx="395">
                  <c:v>790</c:v>
                </c:pt>
                <c:pt idx="396">
                  <c:v>792</c:v>
                </c:pt>
                <c:pt idx="397">
                  <c:v>794</c:v>
                </c:pt>
                <c:pt idx="398">
                  <c:v>796</c:v>
                </c:pt>
                <c:pt idx="399">
                  <c:v>798</c:v>
                </c:pt>
                <c:pt idx="400">
                  <c:v>800</c:v>
                </c:pt>
                <c:pt idx="401">
                  <c:v>802</c:v>
                </c:pt>
                <c:pt idx="402">
                  <c:v>804</c:v>
                </c:pt>
                <c:pt idx="403">
                  <c:v>806</c:v>
                </c:pt>
                <c:pt idx="404">
                  <c:v>808</c:v>
                </c:pt>
                <c:pt idx="405">
                  <c:v>810</c:v>
                </c:pt>
                <c:pt idx="406">
                  <c:v>812</c:v>
                </c:pt>
                <c:pt idx="407">
                  <c:v>814</c:v>
                </c:pt>
                <c:pt idx="408">
                  <c:v>816</c:v>
                </c:pt>
                <c:pt idx="409">
                  <c:v>818</c:v>
                </c:pt>
                <c:pt idx="410">
                  <c:v>820</c:v>
                </c:pt>
                <c:pt idx="411">
                  <c:v>822</c:v>
                </c:pt>
                <c:pt idx="412">
                  <c:v>824</c:v>
                </c:pt>
                <c:pt idx="413">
                  <c:v>826</c:v>
                </c:pt>
                <c:pt idx="414">
                  <c:v>828</c:v>
                </c:pt>
                <c:pt idx="415">
                  <c:v>830</c:v>
                </c:pt>
                <c:pt idx="416">
                  <c:v>832</c:v>
                </c:pt>
                <c:pt idx="417">
                  <c:v>834</c:v>
                </c:pt>
                <c:pt idx="418">
                  <c:v>836</c:v>
                </c:pt>
                <c:pt idx="419">
                  <c:v>838</c:v>
                </c:pt>
                <c:pt idx="420">
                  <c:v>840</c:v>
                </c:pt>
                <c:pt idx="421">
                  <c:v>842</c:v>
                </c:pt>
                <c:pt idx="422">
                  <c:v>844</c:v>
                </c:pt>
                <c:pt idx="423">
                  <c:v>846</c:v>
                </c:pt>
                <c:pt idx="424">
                  <c:v>848</c:v>
                </c:pt>
                <c:pt idx="425">
                  <c:v>850</c:v>
                </c:pt>
                <c:pt idx="426">
                  <c:v>852</c:v>
                </c:pt>
                <c:pt idx="427">
                  <c:v>854</c:v>
                </c:pt>
                <c:pt idx="428">
                  <c:v>856</c:v>
                </c:pt>
                <c:pt idx="429">
                  <c:v>858</c:v>
                </c:pt>
                <c:pt idx="430">
                  <c:v>860</c:v>
                </c:pt>
                <c:pt idx="431">
                  <c:v>862</c:v>
                </c:pt>
                <c:pt idx="432">
                  <c:v>864</c:v>
                </c:pt>
                <c:pt idx="433">
                  <c:v>866</c:v>
                </c:pt>
                <c:pt idx="434">
                  <c:v>868</c:v>
                </c:pt>
                <c:pt idx="435">
                  <c:v>870</c:v>
                </c:pt>
                <c:pt idx="436">
                  <c:v>872</c:v>
                </c:pt>
                <c:pt idx="437">
                  <c:v>874</c:v>
                </c:pt>
                <c:pt idx="438">
                  <c:v>876</c:v>
                </c:pt>
                <c:pt idx="439">
                  <c:v>878</c:v>
                </c:pt>
                <c:pt idx="440">
                  <c:v>880</c:v>
                </c:pt>
                <c:pt idx="441">
                  <c:v>882</c:v>
                </c:pt>
                <c:pt idx="442">
                  <c:v>884</c:v>
                </c:pt>
                <c:pt idx="443">
                  <c:v>886</c:v>
                </c:pt>
                <c:pt idx="444">
                  <c:v>888</c:v>
                </c:pt>
                <c:pt idx="445">
                  <c:v>890</c:v>
                </c:pt>
                <c:pt idx="446">
                  <c:v>892</c:v>
                </c:pt>
                <c:pt idx="447">
                  <c:v>894</c:v>
                </c:pt>
                <c:pt idx="448">
                  <c:v>896</c:v>
                </c:pt>
                <c:pt idx="449">
                  <c:v>898</c:v>
                </c:pt>
                <c:pt idx="450">
                  <c:v>900</c:v>
                </c:pt>
                <c:pt idx="451">
                  <c:v>902</c:v>
                </c:pt>
                <c:pt idx="452">
                  <c:v>904</c:v>
                </c:pt>
                <c:pt idx="453">
                  <c:v>906</c:v>
                </c:pt>
                <c:pt idx="454">
                  <c:v>908</c:v>
                </c:pt>
                <c:pt idx="455">
                  <c:v>910</c:v>
                </c:pt>
                <c:pt idx="456">
                  <c:v>912</c:v>
                </c:pt>
                <c:pt idx="457">
                  <c:v>914</c:v>
                </c:pt>
                <c:pt idx="458">
                  <c:v>916</c:v>
                </c:pt>
                <c:pt idx="459">
                  <c:v>918</c:v>
                </c:pt>
                <c:pt idx="460">
                  <c:v>920</c:v>
                </c:pt>
                <c:pt idx="461">
                  <c:v>922</c:v>
                </c:pt>
                <c:pt idx="462">
                  <c:v>924</c:v>
                </c:pt>
                <c:pt idx="463">
                  <c:v>926</c:v>
                </c:pt>
                <c:pt idx="464">
                  <c:v>928</c:v>
                </c:pt>
                <c:pt idx="465">
                  <c:v>930</c:v>
                </c:pt>
                <c:pt idx="466">
                  <c:v>932</c:v>
                </c:pt>
                <c:pt idx="467">
                  <c:v>934</c:v>
                </c:pt>
                <c:pt idx="468">
                  <c:v>936</c:v>
                </c:pt>
                <c:pt idx="469">
                  <c:v>938</c:v>
                </c:pt>
                <c:pt idx="470">
                  <c:v>940</c:v>
                </c:pt>
                <c:pt idx="471">
                  <c:v>942</c:v>
                </c:pt>
                <c:pt idx="472">
                  <c:v>944</c:v>
                </c:pt>
                <c:pt idx="473">
                  <c:v>946</c:v>
                </c:pt>
                <c:pt idx="474">
                  <c:v>948</c:v>
                </c:pt>
                <c:pt idx="475">
                  <c:v>950</c:v>
                </c:pt>
                <c:pt idx="476">
                  <c:v>952</c:v>
                </c:pt>
                <c:pt idx="477">
                  <c:v>954</c:v>
                </c:pt>
                <c:pt idx="478">
                  <c:v>956</c:v>
                </c:pt>
                <c:pt idx="479">
                  <c:v>958</c:v>
                </c:pt>
                <c:pt idx="480">
                  <c:v>960</c:v>
                </c:pt>
                <c:pt idx="481">
                  <c:v>962</c:v>
                </c:pt>
                <c:pt idx="482">
                  <c:v>964</c:v>
                </c:pt>
                <c:pt idx="483">
                  <c:v>966</c:v>
                </c:pt>
                <c:pt idx="484">
                  <c:v>968</c:v>
                </c:pt>
                <c:pt idx="485">
                  <c:v>970</c:v>
                </c:pt>
                <c:pt idx="486">
                  <c:v>972</c:v>
                </c:pt>
                <c:pt idx="487">
                  <c:v>974</c:v>
                </c:pt>
                <c:pt idx="488">
                  <c:v>976</c:v>
                </c:pt>
                <c:pt idx="489">
                  <c:v>978</c:v>
                </c:pt>
                <c:pt idx="490">
                  <c:v>980</c:v>
                </c:pt>
                <c:pt idx="491">
                  <c:v>982</c:v>
                </c:pt>
                <c:pt idx="492">
                  <c:v>984</c:v>
                </c:pt>
                <c:pt idx="493">
                  <c:v>986</c:v>
                </c:pt>
                <c:pt idx="494">
                  <c:v>988</c:v>
                </c:pt>
                <c:pt idx="495">
                  <c:v>990</c:v>
                </c:pt>
                <c:pt idx="496">
                  <c:v>992</c:v>
                </c:pt>
                <c:pt idx="497">
                  <c:v>994</c:v>
                </c:pt>
                <c:pt idx="498">
                  <c:v>996</c:v>
                </c:pt>
                <c:pt idx="499">
                  <c:v>998</c:v>
                </c:pt>
                <c:pt idx="500">
                  <c:v>1000</c:v>
                </c:pt>
                <c:pt idx="501">
                  <c:v>1002</c:v>
                </c:pt>
                <c:pt idx="502">
                  <c:v>1004</c:v>
                </c:pt>
                <c:pt idx="503">
                  <c:v>1006</c:v>
                </c:pt>
                <c:pt idx="504">
                  <c:v>1008</c:v>
                </c:pt>
                <c:pt idx="505">
                  <c:v>1010</c:v>
                </c:pt>
                <c:pt idx="506">
                  <c:v>1012</c:v>
                </c:pt>
                <c:pt idx="507">
                  <c:v>1014</c:v>
                </c:pt>
                <c:pt idx="508">
                  <c:v>1016</c:v>
                </c:pt>
                <c:pt idx="509">
                  <c:v>1018</c:v>
                </c:pt>
                <c:pt idx="510">
                  <c:v>1020</c:v>
                </c:pt>
                <c:pt idx="511">
                  <c:v>1022</c:v>
                </c:pt>
                <c:pt idx="512">
                  <c:v>1024</c:v>
                </c:pt>
                <c:pt idx="513">
                  <c:v>1026</c:v>
                </c:pt>
                <c:pt idx="514">
                  <c:v>1028</c:v>
                </c:pt>
                <c:pt idx="515">
                  <c:v>1030</c:v>
                </c:pt>
                <c:pt idx="516">
                  <c:v>1032</c:v>
                </c:pt>
                <c:pt idx="517">
                  <c:v>1034</c:v>
                </c:pt>
                <c:pt idx="518">
                  <c:v>1036</c:v>
                </c:pt>
                <c:pt idx="519">
                  <c:v>1038</c:v>
                </c:pt>
                <c:pt idx="520">
                  <c:v>1040</c:v>
                </c:pt>
                <c:pt idx="521">
                  <c:v>1042</c:v>
                </c:pt>
                <c:pt idx="522">
                  <c:v>1044</c:v>
                </c:pt>
                <c:pt idx="523">
                  <c:v>1046</c:v>
                </c:pt>
                <c:pt idx="524">
                  <c:v>1048</c:v>
                </c:pt>
                <c:pt idx="525">
                  <c:v>1050</c:v>
                </c:pt>
                <c:pt idx="526">
                  <c:v>1052</c:v>
                </c:pt>
                <c:pt idx="527">
                  <c:v>1054</c:v>
                </c:pt>
                <c:pt idx="528">
                  <c:v>1056</c:v>
                </c:pt>
                <c:pt idx="529">
                  <c:v>1058</c:v>
                </c:pt>
                <c:pt idx="530">
                  <c:v>1060</c:v>
                </c:pt>
                <c:pt idx="531">
                  <c:v>1062</c:v>
                </c:pt>
                <c:pt idx="532">
                  <c:v>1064</c:v>
                </c:pt>
                <c:pt idx="533">
                  <c:v>1066</c:v>
                </c:pt>
                <c:pt idx="534">
                  <c:v>1068</c:v>
                </c:pt>
                <c:pt idx="535">
                  <c:v>1070</c:v>
                </c:pt>
                <c:pt idx="536">
                  <c:v>1072</c:v>
                </c:pt>
                <c:pt idx="537">
                  <c:v>1074</c:v>
                </c:pt>
                <c:pt idx="538">
                  <c:v>1076</c:v>
                </c:pt>
                <c:pt idx="539">
                  <c:v>1078</c:v>
                </c:pt>
                <c:pt idx="540">
                  <c:v>1080</c:v>
                </c:pt>
                <c:pt idx="541">
                  <c:v>1082</c:v>
                </c:pt>
                <c:pt idx="542">
                  <c:v>1084</c:v>
                </c:pt>
                <c:pt idx="543">
                  <c:v>1086</c:v>
                </c:pt>
                <c:pt idx="544">
                  <c:v>1088</c:v>
                </c:pt>
                <c:pt idx="545">
                  <c:v>1090</c:v>
                </c:pt>
                <c:pt idx="546">
                  <c:v>1092</c:v>
                </c:pt>
                <c:pt idx="547">
                  <c:v>1094</c:v>
                </c:pt>
                <c:pt idx="548">
                  <c:v>1096</c:v>
                </c:pt>
                <c:pt idx="549">
                  <c:v>1098</c:v>
                </c:pt>
                <c:pt idx="550">
                  <c:v>1100</c:v>
                </c:pt>
                <c:pt idx="551">
                  <c:v>1102</c:v>
                </c:pt>
                <c:pt idx="552">
                  <c:v>1104</c:v>
                </c:pt>
                <c:pt idx="553">
                  <c:v>1106</c:v>
                </c:pt>
                <c:pt idx="554">
                  <c:v>1108</c:v>
                </c:pt>
                <c:pt idx="555">
                  <c:v>1110</c:v>
                </c:pt>
                <c:pt idx="556">
                  <c:v>1112</c:v>
                </c:pt>
                <c:pt idx="557">
                  <c:v>1114</c:v>
                </c:pt>
                <c:pt idx="558">
                  <c:v>1116</c:v>
                </c:pt>
                <c:pt idx="559">
                  <c:v>1118</c:v>
                </c:pt>
                <c:pt idx="560">
                  <c:v>1120</c:v>
                </c:pt>
                <c:pt idx="561">
                  <c:v>1122</c:v>
                </c:pt>
                <c:pt idx="562">
                  <c:v>1124</c:v>
                </c:pt>
                <c:pt idx="563">
                  <c:v>1126</c:v>
                </c:pt>
                <c:pt idx="564">
                  <c:v>1128</c:v>
                </c:pt>
                <c:pt idx="565">
                  <c:v>1130</c:v>
                </c:pt>
                <c:pt idx="566">
                  <c:v>1132</c:v>
                </c:pt>
                <c:pt idx="567">
                  <c:v>1134</c:v>
                </c:pt>
                <c:pt idx="568">
                  <c:v>1136</c:v>
                </c:pt>
                <c:pt idx="569">
                  <c:v>1138</c:v>
                </c:pt>
                <c:pt idx="570">
                  <c:v>1140</c:v>
                </c:pt>
                <c:pt idx="571">
                  <c:v>1142</c:v>
                </c:pt>
                <c:pt idx="572">
                  <c:v>1144</c:v>
                </c:pt>
                <c:pt idx="573">
                  <c:v>1146</c:v>
                </c:pt>
                <c:pt idx="574">
                  <c:v>1148</c:v>
                </c:pt>
                <c:pt idx="575">
                  <c:v>1150</c:v>
                </c:pt>
                <c:pt idx="576">
                  <c:v>1152</c:v>
                </c:pt>
                <c:pt idx="577">
                  <c:v>1154</c:v>
                </c:pt>
                <c:pt idx="578">
                  <c:v>1156</c:v>
                </c:pt>
                <c:pt idx="579">
                  <c:v>1158</c:v>
                </c:pt>
                <c:pt idx="580">
                  <c:v>1160</c:v>
                </c:pt>
                <c:pt idx="581">
                  <c:v>1162</c:v>
                </c:pt>
                <c:pt idx="582">
                  <c:v>1164</c:v>
                </c:pt>
                <c:pt idx="583">
                  <c:v>1166</c:v>
                </c:pt>
                <c:pt idx="584">
                  <c:v>1168</c:v>
                </c:pt>
                <c:pt idx="585">
                  <c:v>1170</c:v>
                </c:pt>
                <c:pt idx="586">
                  <c:v>1172</c:v>
                </c:pt>
                <c:pt idx="587">
                  <c:v>1174</c:v>
                </c:pt>
                <c:pt idx="588">
                  <c:v>1176</c:v>
                </c:pt>
                <c:pt idx="589">
                  <c:v>1178</c:v>
                </c:pt>
                <c:pt idx="590">
                  <c:v>1180</c:v>
                </c:pt>
                <c:pt idx="591">
                  <c:v>1182</c:v>
                </c:pt>
                <c:pt idx="592">
                  <c:v>1184</c:v>
                </c:pt>
                <c:pt idx="593">
                  <c:v>1186</c:v>
                </c:pt>
                <c:pt idx="594">
                  <c:v>1188</c:v>
                </c:pt>
                <c:pt idx="595">
                  <c:v>1190</c:v>
                </c:pt>
                <c:pt idx="596">
                  <c:v>1192</c:v>
                </c:pt>
                <c:pt idx="597">
                  <c:v>1194</c:v>
                </c:pt>
                <c:pt idx="598">
                  <c:v>1196</c:v>
                </c:pt>
                <c:pt idx="599">
                  <c:v>1198</c:v>
                </c:pt>
                <c:pt idx="600">
                  <c:v>1200</c:v>
                </c:pt>
                <c:pt idx="601">
                  <c:v>1202</c:v>
                </c:pt>
                <c:pt idx="602">
                  <c:v>1204</c:v>
                </c:pt>
                <c:pt idx="603">
                  <c:v>1206</c:v>
                </c:pt>
                <c:pt idx="604">
                  <c:v>1208</c:v>
                </c:pt>
                <c:pt idx="605">
                  <c:v>1210</c:v>
                </c:pt>
                <c:pt idx="606">
                  <c:v>1212</c:v>
                </c:pt>
                <c:pt idx="607">
                  <c:v>1214</c:v>
                </c:pt>
                <c:pt idx="608">
                  <c:v>1216</c:v>
                </c:pt>
                <c:pt idx="609">
                  <c:v>1218</c:v>
                </c:pt>
                <c:pt idx="610">
                  <c:v>1220</c:v>
                </c:pt>
                <c:pt idx="611">
                  <c:v>1222</c:v>
                </c:pt>
                <c:pt idx="612">
                  <c:v>1224</c:v>
                </c:pt>
                <c:pt idx="613">
                  <c:v>1226</c:v>
                </c:pt>
                <c:pt idx="614">
                  <c:v>1228</c:v>
                </c:pt>
                <c:pt idx="615">
                  <c:v>1230</c:v>
                </c:pt>
                <c:pt idx="616">
                  <c:v>1232</c:v>
                </c:pt>
                <c:pt idx="617">
                  <c:v>1234</c:v>
                </c:pt>
                <c:pt idx="618">
                  <c:v>1236</c:v>
                </c:pt>
                <c:pt idx="619">
                  <c:v>1238</c:v>
                </c:pt>
                <c:pt idx="620">
                  <c:v>1240</c:v>
                </c:pt>
                <c:pt idx="621">
                  <c:v>1242</c:v>
                </c:pt>
                <c:pt idx="622">
                  <c:v>1244</c:v>
                </c:pt>
                <c:pt idx="623">
                  <c:v>1246</c:v>
                </c:pt>
                <c:pt idx="624">
                  <c:v>1248</c:v>
                </c:pt>
                <c:pt idx="625">
                  <c:v>1250</c:v>
                </c:pt>
                <c:pt idx="626">
                  <c:v>1252</c:v>
                </c:pt>
                <c:pt idx="627">
                  <c:v>1254</c:v>
                </c:pt>
                <c:pt idx="628">
                  <c:v>1256</c:v>
                </c:pt>
                <c:pt idx="629">
                  <c:v>1258</c:v>
                </c:pt>
                <c:pt idx="630">
                  <c:v>1260</c:v>
                </c:pt>
                <c:pt idx="631">
                  <c:v>1262</c:v>
                </c:pt>
                <c:pt idx="632">
                  <c:v>1264</c:v>
                </c:pt>
                <c:pt idx="633">
                  <c:v>1266</c:v>
                </c:pt>
                <c:pt idx="634">
                  <c:v>1268</c:v>
                </c:pt>
                <c:pt idx="635">
                  <c:v>1270</c:v>
                </c:pt>
                <c:pt idx="636">
                  <c:v>1272</c:v>
                </c:pt>
                <c:pt idx="637">
                  <c:v>1274</c:v>
                </c:pt>
                <c:pt idx="638">
                  <c:v>1276</c:v>
                </c:pt>
                <c:pt idx="639">
                  <c:v>1278</c:v>
                </c:pt>
                <c:pt idx="640">
                  <c:v>1280</c:v>
                </c:pt>
                <c:pt idx="641">
                  <c:v>1282</c:v>
                </c:pt>
                <c:pt idx="642">
                  <c:v>1284</c:v>
                </c:pt>
                <c:pt idx="643">
                  <c:v>1286</c:v>
                </c:pt>
                <c:pt idx="644">
                  <c:v>1288</c:v>
                </c:pt>
                <c:pt idx="645">
                  <c:v>1290</c:v>
                </c:pt>
                <c:pt idx="646">
                  <c:v>1292</c:v>
                </c:pt>
                <c:pt idx="647">
                  <c:v>1294</c:v>
                </c:pt>
                <c:pt idx="648">
                  <c:v>1296</c:v>
                </c:pt>
                <c:pt idx="649">
                  <c:v>1298</c:v>
                </c:pt>
                <c:pt idx="650">
                  <c:v>1300</c:v>
                </c:pt>
                <c:pt idx="651">
                  <c:v>1302</c:v>
                </c:pt>
                <c:pt idx="652">
                  <c:v>1304</c:v>
                </c:pt>
                <c:pt idx="653">
                  <c:v>1306</c:v>
                </c:pt>
                <c:pt idx="654">
                  <c:v>1308</c:v>
                </c:pt>
                <c:pt idx="655">
                  <c:v>1310</c:v>
                </c:pt>
                <c:pt idx="656">
                  <c:v>1312</c:v>
                </c:pt>
                <c:pt idx="657">
                  <c:v>1314</c:v>
                </c:pt>
                <c:pt idx="658">
                  <c:v>1316</c:v>
                </c:pt>
                <c:pt idx="659">
                  <c:v>1318</c:v>
                </c:pt>
                <c:pt idx="660">
                  <c:v>1320</c:v>
                </c:pt>
                <c:pt idx="661">
                  <c:v>1322</c:v>
                </c:pt>
                <c:pt idx="662">
                  <c:v>1324</c:v>
                </c:pt>
                <c:pt idx="663">
                  <c:v>1326</c:v>
                </c:pt>
                <c:pt idx="664">
                  <c:v>1328</c:v>
                </c:pt>
                <c:pt idx="665">
                  <c:v>1330</c:v>
                </c:pt>
                <c:pt idx="666">
                  <c:v>1332</c:v>
                </c:pt>
                <c:pt idx="667">
                  <c:v>1334</c:v>
                </c:pt>
                <c:pt idx="668">
                  <c:v>1336</c:v>
                </c:pt>
                <c:pt idx="669">
                  <c:v>1338</c:v>
                </c:pt>
                <c:pt idx="670">
                  <c:v>1340</c:v>
                </c:pt>
                <c:pt idx="671">
                  <c:v>1342</c:v>
                </c:pt>
                <c:pt idx="672">
                  <c:v>1344</c:v>
                </c:pt>
                <c:pt idx="673">
                  <c:v>1346</c:v>
                </c:pt>
                <c:pt idx="674">
                  <c:v>1348</c:v>
                </c:pt>
                <c:pt idx="675">
                  <c:v>1350</c:v>
                </c:pt>
                <c:pt idx="676">
                  <c:v>1352</c:v>
                </c:pt>
                <c:pt idx="677">
                  <c:v>1354</c:v>
                </c:pt>
                <c:pt idx="678">
                  <c:v>1356</c:v>
                </c:pt>
                <c:pt idx="679">
                  <c:v>1358</c:v>
                </c:pt>
                <c:pt idx="680">
                  <c:v>1360</c:v>
                </c:pt>
                <c:pt idx="681">
                  <c:v>1362</c:v>
                </c:pt>
                <c:pt idx="682">
                  <c:v>1364</c:v>
                </c:pt>
                <c:pt idx="683">
                  <c:v>1366</c:v>
                </c:pt>
                <c:pt idx="684">
                  <c:v>1368</c:v>
                </c:pt>
                <c:pt idx="685">
                  <c:v>1370</c:v>
                </c:pt>
                <c:pt idx="686">
                  <c:v>1372</c:v>
                </c:pt>
                <c:pt idx="687">
                  <c:v>1374</c:v>
                </c:pt>
                <c:pt idx="688">
                  <c:v>1376</c:v>
                </c:pt>
                <c:pt idx="689">
                  <c:v>1378</c:v>
                </c:pt>
                <c:pt idx="690">
                  <c:v>1380</c:v>
                </c:pt>
                <c:pt idx="691">
                  <c:v>1382</c:v>
                </c:pt>
                <c:pt idx="692">
                  <c:v>1384</c:v>
                </c:pt>
                <c:pt idx="693">
                  <c:v>1386</c:v>
                </c:pt>
                <c:pt idx="694">
                  <c:v>1388</c:v>
                </c:pt>
                <c:pt idx="695">
                  <c:v>1390</c:v>
                </c:pt>
                <c:pt idx="696">
                  <c:v>1392</c:v>
                </c:pt>
                <c:pt idx="697">
                  <c:v>1394</c:v>
                </c:pt>
                <c:pt idx="698">
                  <c:v>1396</c:v>
                </c:pt>
                <c:pt idx="699">
                  <c:v>1398</c:v>
                </c:pt>
                <c:pt idx="700">
                  <c:v>1400</c:v>
                </c:pt>
                <c:pt idx="701">
                  <c:v>1402</c:v>
                </c:pt>
                <c:pt idx="702">
                  <c:v>1404</c:v>
                </c:pt>
                <c:pt idx="703">
                  <c:v>1406</c:v>
                </c:pt>
                <c:pt idx="704">
                  <c:v>1408</c:v>
                </c:pt>
                <c:pt idx="705">
                  <c:v>1410</c:v>
                </c:pt>
                <c:pt idx="706">
                  <c:v>1412</c:v>
                </c:pt>
                <c:pt idx="707">
                  <c:v>1414</c:v>
                </c:pt>
                <c:pt idx="708">
                  <c:v>1416</c:v>
                </c:pt>
                <c:pt idx="709">
                  <c:v>1418</c:v>
                </c:pt>
                <c:pt idx="710">
                  <c:v>1420</c:v>
                </c:pt>
                <c:pt idx="711">
                  <c:v>1422</c:v>
                </c:pt>
                <c:pt idx="712">
                  <c:v>1424</c:v>
                </c:pt>
                <c:pt idx="713">
                  <c:v>1426</c:v>
                </c:pt>
                <c:pt idx="714">
                  <c:v>1428</c:v>
                </c:pt>
                <c:pt idx="715">
                  <c:v>1430</c:v>
                </c:pt>
                <c:pt idx="716">
                  <c:v>1432</c:v>
                </c:pt>
                <c:pt idx="717">
                  <c:v>1434</c:v>
                </c:pt>
                <c:pt idx="718">
                  <c:v>1436</c:v>
                </c:pt>
                <c:pt idx="719">
                  <c:v>1438</c:v>
                </c:pt>
                <c:pt idx="720">
                  <c:v>1440</c:v>
                </c:pt>
                <c:pt idx="721">
                  <c:v>1442</c:v>
                </c:pt>
                <c:pt idx="722">
                  <c:v>1444</c:v>
                </c:pt>
                <c:pt idx="723">
                  <c:v>1446</c:v>
                </c:pt>
                <c:pt idx="724">
                  <c:v>1448</c:v>
                </c:pt>
                <c:pt idx="725">
                  <c:v>1450</c:v>
                </c:pt>
                <c:pt idx="726">
                  <c:v>1452</c:v>
                </c:pt>
                <c:pt idx="727">
                  <c:v>1454</c:v>
                </c:pt>
                <c:pt idx="728">
                  <c:v>1456</c:v>
                </c:pt>
                <c:pt idx="729">
                  <c:v>1458</c:v>
                </c:pt>
                <c:pt idx="730">
                  <c:v>1460</c:v>
                </c:pt>
                <c:pt idx="731">
                  <c:v>1462</c:v>
                </c:pt>
                <c:pt idx="732">
                  <c:v>1464</c:v>
                </c:pt>
                <c:pt idx="733">
                  <c:v>1466</c:v>
                </c:pt>
                <c:pt idx="734">
                  <c:v>1468</c:v>
                </c:pt>
                <c:pt idx="735">
                  <c:v>1470</c:v>
                </c:pt>
                <c:pt idx="736">
                  <c:v>1472</c:v>
                </c:pt>
                <c:pt idx="737">
                  <c:v>1474</c:v>
                </c:pt>
                <c:pt idx="738">
                  <c:v>1476</c:v>
                </c:pt>
                <c:pt idx="739">
                  <c:v>1478</c:v>
                </c:pt>
                <c:pt idx="740">
                  <c:v>1480</c:v>
                </c:pt>
                <c:pt idx="741">
                  <c:v>1482</c:v>
                </c:pt>
                <c:pt idx="742">
                  <c:v>1484</c:v>
                </c:pt>
                <c:pt idx="743">
                  <c:v>1486</c:v>
                </c:pt>
                <c:pt idx="744">
                  <c:v>1488</c:v>
                </c:pt>
                <c:pt idx="745">
                  <c:v>1490</c:v>
                </c:pt>
                <c:pt idx="746">
                  <c:v>1492</c:v>
                </c:pt>
                <c:pt idx="747">
                  <c:v>1494</c:v>
                </c:pt>
                <c:pt idx="748">
                  <c:v>1496</c:v>
                </c:pt>
                <c:pt idx="749">
                  <c:v>1498</c:v>
                </c:pt>
                <c:pt idx="750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B-44F4-954A-844310EF7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42064"/>
        <c:axId val="1"/>
      </c:lineChart>
      <c:catAx>
        <c:axId val="162154206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100"/>
        <c:tickMarkSkip val="100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21542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48188713252929E-3"/>
          <c:y val="0.92407407407407405"/>
          <c:w val="0.9922351811286747"/>
          <c:h val="7.1296296296296302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BNP impulsrespons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18520412221202E-2"/>
          <c:y val="0.18823953823953823"/>
          <c:w val="0.88723653861449137"/>
          <c:h val="0.54427571553555809"/>
        </c:manualLayout>
      </c:layout>
      <c:lineChart>
        <c:grouping val="standard"/>
        <c:varyColors val="0"/>
        <c:ser>
          <c:idx val="1"/>
          <c:order val="0"/>
          <c:tx>
            <c:strRef>
              <c:f>'Ruta 15.3'!$I$15</c:f>
              <c:strCache>
                <c:ptCount val="1"/>
                <c:pt idx="0">
                  <c:v>Yt-Y0:1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'Ruta 15.3'!$I$16:$I$51</c:f>
              <c:numCache>
                <c:formatCode>0.00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1.8000000000000114</c:v>
                </c:pt>
                <c:pt idx="3">
                  <c:v>2.4399999999999977</c:v>
                </c:pt>
                <c:pt idx="4">
                  <c:v>2.9519999999999982</c:v>
                </c:pt>
                <c:pt idx="5">
                  <c:v>3.3616000000000099</c:v>
                </c:pt>
                <c:pt idx="6">
                  <c:v>3.6892799999999966</c:v>
                </c:pt>
                <c:pt idx="7">
                  <c:v>3.9514239999999745</c:v>
                </c:pt>
                <c:pt idx="8">
                  <c:v>4.1611391999999796</c:v>
                </c:pt>
                <c:pt idx="9">
                  <c:v>4.3289113600000064</c:v>
                </c:pt>
                <c:pt idx="10">
                  <c:v>4.4631290880000165</c:v>
                </c:pt>
                <c:pt idx="11">
                  <c:v>4.5705032704000246</c:v>
                </c:pt>
                <c:pt idx="12">
                  <c:v>4.6564026163200083</c:v>
                </c:pt>
                <c:pt idx="13">
                  <c:v>4.7251220930560294</c:v>
                </c:pt>
                <c:pt idx="14">
                  <c:v>4.7800976744448462</c:v>
                </c:pt>
                <c:pt idx="15">
                  <c:v>4.8240781395558656</c:v>
                </c:pt>
                <c:pt idx="16">
                  <c:v>4.8592625116447152</c:v>
                </c:pt>
                <c:pt idx="17">
                  <c:v>4.8874100093157722</c:v>
                </c:pt>
                <c:pt idx="18">
                  <c:v>4.9099280074526064</c:v>
                </c:pt>
                <c:pt idx="19">
                  <c:v>4.9279424059620851</c:v>
                </c:pt>
                <c:pt idx="20">
                  <c:v>4.9423539247696908</c:v>
                </c:pt>
                <c:pt idx="21">
                  <c:v>4.9538831398157299</c:v>
                </c:pt>
                <c:pt idx="22">
                  <c:v>4.9631065118525726</c:v>
                </c:pt>
                <c:pt idx="23">
                  <c:v>4.9704852094820353</c:v>
                </c:pt>
                <c:pt idx="24">
                  <c:v>4.9763881675856396</c:v>
                </c:pt>
                <c:pt idx="25">
                  <c:v>4.9811105340685344</c:v>
                </c:pt>
                <c:pt idx="26">
                  <c:v>4.9848884272548162</c:v>
                </c:pt>
                <c:pt idx="27">
                  <c:v>4.9879107418038302</c:v>
                </c:pt>
                <c:pt idx="28">
                  <c:v>4.9903285934430528</c:v>
                </c:pt>
                <c:pt idx="29">
                  <c:v>4.9922628747544309</c:v>
                </c:pt>
                <c:pt idx="30">
                  <c:v>4.9938102998035561</c:v>
                </c:pt>
                <c:pt idx="31">
                  <c:v>4.9950482398428449</c:v>
                </c:pt>
                <c:pt idx="32">
                  <c:v>4.9960385918742531</c:v>
                </c:pt>
                <c:pt idx="33">
                  <c:v>4.9968308734993911</c:v>
                </c:pt>
                <c:pt idx="34">
                  <c:v>4.9974646987994902</c:v>
                </c:pt>
                <c:pt idx="35">
                  <c:v>4.9979717590396149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D-49AD-9EE8-4FDDD7DB07D9}"/>
            </c:ext>
          </c:extLst>
        </c:ser>
        <c:ser>
          <c:idx val="2"/>
          <c:order val="1"/>
          <c:tx>
            <c:strRef>
              <c:f>'Ruta 15.3'!$P$15</c:f>
              <c:strCache>
                <c:ptCount val="1"/>
                <c:pt idx="0">
                  <c:v>Yt-Y0:2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'Ruta 15.3'!$P$16:$P$51</c:f>
              <c:numCache>
                <c:formatCode>0.00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1.75</c:v>
                </c:pt>
                <c:pt idx="4">
                  <c:v>1.875</c:v>
                </c:pt>
                <c:pt idx="5">
                  <c:v>1.9375</c:v>
                </c:pt>
                <c:pt idx="6">
                  <c:v>1.96875</c:v>
                </c:pt>
                <c:pt idx="7">
                  <c:v>1.984375</c:v>
                </c:pt>
                <c:pt idx="8">
                  <c:v>1.9921875</c:v>
                </c:pt>
                <c:pt idx="9">
                  <c:v>1.99609375</c:v>
                </c:pt>
                <c:pt idx="10">
                  <c:v>1.998046875</c:v>
                </c:pt>
                <c:pt idx="11">
                  <c:v>1.9990234375</c:v>
                </c:pt>
                <c:pt idx="12">
                  <c:v>1.99951171875</c:v>
                </c:pt>
                <c:pt idx="13">
                  <c:v>1.999755859375</c:v>
                </c:pt>
                <c:pt idx="14">
                  <c:v>1.9998779296875</c:v>
                </c:pt>
                <c:pt idx="15">
                  <c:v>1.99993896484375</c:v>
                </c:pt>
                <c:pt idx="16">
                  <c:v>1.999969482421875</c:v>
                </c:pt>
                <c:pt idx="17">
                  <c:v>1.9999847412109375</c:v>
                </c:pt>
                <c:pt idx="18">
                  <c:v>1.9999923706054688</c:v>
                </c:pt>
                <c:pt idx="19">
                  <c:v>1.9999961853027344</c:v>
                </c:pt>
                <c:pt idx="20">
                  <c:v>1.9999980926513672</c:v>
                </c:pt>
                <c:pt idx="21">
                  <c:v>1.9999990463256836</c:v>
                </c:pt>
                <c:pt idx="22">
                  <c:v>1.9999995231628418</c:v>
                </c:pt>
                <c:pt idx="23">
                  <c:v>1.9999997615814209</c:v>
                </c:pt>
                <c:pt idx="24">
                  <c:v>1.9999998807907104</c:v>
                </c:pt>
                <c:pt idx="25">
                  <c:v>1.9999999403953552</c:v>
                </c:pt>
                <c:pt idx="26">
                  <c:v>1.9999999701976776</c:v>
                </c:pt>
                <c:pt idx="27">
                  <c:v>1.9999999850988388</c:v>
                </c:pt>
                <c:pt idx="28">
                  <c:v>1.9999999925494194</c:v>
                </c:pt>
                <c:pt idx="29">
                  <c:v>1.9999999962747097</c:v>
                </c:pt>
                <c:pt idx="30">
                  <c:v>1.9999999981373549</c:v>
                </c:pt>
                <c:pt idx="31">
                  <c:v>1.9999999990686774</c:v>
                </c:pt>
                <c:pt idx="32">
                  <c:v>1.9999999995343387</c:v>
                </c:pt>
                <c:pt idx="33">
                  <c:v>1.9999999997671694</c:v>
                </c:pt>
                <c:pt idx="34">
                  <c:v>1.9999999998835847</c:v>
                </c:pt>
                <c:pt idx="35">
                  <c:v>1.9999999999417923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D-49AD-9EE8-4FDDD7DB0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693360"/>
        <c:axId val="1"/>
      </c:lineChart>
      <c:catAx>
        <c:axId val="1631693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tid</a:t>
                </a:r>
              </a:p>
            </c:rich>
          </c:tx>
          <c:layout>
            <c:manualLayout>
              <c:xMode val="edge"/>
              <c:yMode val="edge"/>
              <c:x val="0.90624647154954685"/>
              <c:y val="0.786865799383772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31693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470361016193731"/>
          <c:y val="0.84938605500399411"/>
          <c:w val="0.49844277720001984"/>
          <c:h val="0.121753965536916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Stokastisk simulering</a:t>
            </a:r>
          </a:p>
        </c:rich>
      </c:tx>
      <c:layout>
        <c:manualLayout>
          <c:xMode val="edge"/>
          <c:yMode val="edge"/>
          <c:x val="0.33334448058857508"/>
          <c:y val="4.8388536453186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8342970233841"/>
          <c:y val="0.19355441299764428"/>
          <c:w val="0.78511446389061912"/>
          <c:h val="0.70969951432469569"/>
        </c:manualLayout>
      </c:layout>
      <c:lineChart>
        <c:grouping val="standard"/>
        <c:varyColors val="0"/>
        <c:ser>
          <c:idx val="0"/>
          <c:order val="0"/>
          <c:tx>
            <c:strRef>
              <c:f>'Ruta 15.4'!$I$15</c:f>
              <c:strCache>
                <c:ptCount val="1"/>
                <c:pt idx="0">
                  <c:v>Yt-Y0:1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'Ruta 15.4'!$B$16:$B$52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'Ruta 15.4'!$I$16:$I$52</c:f>
              <c:numCache>
                <c:formatCode>0.00</c:formatCode>
                <c:ptCount val="37"/>
                <c:pt idx="0">
                  <c:v>0</c:v>
                </c:pt>
                <c:pt idx="1">
                  <c:v>-6.9937754328748269E-2</c:v>
                </c:pt>
                <c:pt idx="2">
                  <c:v>0.8567217789135384</c:v>
                </c:pt>
                <c:pt idx="3">
                  <c:v>0.83938654454516382</c:v>
                </c:pt>
                <c:pt idx="4">
                  <c:v>0.32541739971648553</c:v>
                </c:pt>
                <c:pt idx="5">
                  <c:v>0.80411188797557998</c:v>
                </c:pt>
                <c:pt idx="6">
                  <c:v>1.3862083321871239</c:v>
                </c:pt>
                <c:pt idx="7">
                  <c:v>1.3042980015525529</c:v>
                </c:pt>
                <c:pt idx="8">
                  <c:v>0.11290393044470193</c:v>
                </c:pt>
                <c:pt idx="9">
                  <c:v>1.0656551171049387</c:v>
                </c:pt>
                <c:pt idx="10">
                  <c:v>7.9068463207732975E-2</c:v>
                </c:pt>
                <c:pt idx="11">
                  <c:v>1.037133839613773</c:v>
                </c:pt>
                <c:pt idx="12">
                  <c:v>0.63996727856911662</c:v>
                </c:pt>
                <c:pt idx="13">
                  <c:v>1.2192956982437124</c:v>
                </c:pt>
                <c:pt idx="14">
                  <c:v>0.19819385400410283</c:v>
                </c:pt>
                <c:pt idx="15">
                  <c:v>0.56694538323341703</c:v>
                </c:pt>
                <c:pt idx="16">
                  <c:v>1.3011057299030995</c:v>
                </c:pt>
                <c:pt idx="17">
                  <c:v>1.3564864839446784</c:v>
                </c:pt>
                <c:pt idx="18">
                  <c:v>1.6415754604967105</c:v>
                </c:pt>
                <c:pt idx="19">
                  <c:v>1.0767221641880838</c:v>
                </c:pt>
                <c:pt idx="20">
                  <c:v>0.18288948917847847</c:v>
                </c:pt>
                <c:pt idx="21">
                  <c:v>-0.17470972988220979</c:v>
                </c:pt>
                <c:pt idx="22">
                  <c:v>-0.86873485420636598</c:v>
                </c:pt>
                <c:pt idx="23">
                  <c:v>0.38679688588814543</c:v>
                </c:pt>
                <c:pt idx="24">
                  <c:v>0.98657338524304805</c:v>
                </c:pt>
                <c:pt idx="25">
                  <c:v>0.69211859209411841</c:v>
                </c:pt>
                <c:pt idx="26">
                  <c:v>-0.34131737012722851</c:v>
                </c:pt>
                <c:pt idx="27">
                  <c:v>-6.5487162151327993E-2</c:v>
                </c:pt>
                <c:pt idx="28">
                  <c:v>-0.10778622108301761</c:v>
                </c:pt>
                <c:pt idx="29">
                  <c:v>-0.78483852219818573</c:v>
                </c:pt>
                <c:pt idx="30">
                  <c:v>-1.3712307008802895</c:v>
                </c:pt>
                <c:pt idx="31">
                  <c:v>-1.1993407278727659</c:v>
                </c:pt>
                <c:pt idx="32">
                  <c:v>0.10181375995006192</c:v>
                </c:pt>
                <c:pt idx="33">
                  <c:v>-0.26159535964606562</c:v>
                </c:pt>
                <c:pt idx="34">
                  <c:v>-0.75317571332891475</c:v>
                </c:pt>
                <c:pt idx="35">
                  <c:v>-0.93948424680664289</c:v>
                </c:pt>
                <c:pt idx="36">
                  <c:v>-0.52427259337844134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AD-4082-8F15-94B746A078DB}"/>
            </c:ext>
          </c:extLst>
        </c:ser>
        <c:ser>
          <c:idx val="1"/>
          <c:order val="1"/>
          <c:tx>
            <c:strRef>
              <c:f>'Ruta 15.4'!$P$15</c:f>
              <c:strCache>
                <c:ptCount val="1"/>
                <c:pt idx="0">
                  <c:v>Yt-Y0:2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'Ruta 15.4'!$B$16:$B$52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cat>
          <c:val>
            <c:numRef>
              <c:f>'Ruta 15.4'!$P$16:$P$52</c:f>
              <c:numCache>
                <c:formatCode>0.00</c:formatCode>
                <c:ptCount val="37"/>
                <c:pt idx="0">
                  <c:v>0</c:v>
                </c:pt>
                <c:pt idx="1">
                  <c:v>-0.1748443858218991</c:v>
                </c:pt>
                <c:pt idx="2">
                  <c:v>2.1418044472837892</c:v>
                </c:pt>
                <c:pt idx="3">
                  <c:v>2.0984663613628527</c:v>
                </c:pt>
                <c:pt idx="4">
                  <c:v>0.81354349929125647</c:v>
                </c:pt>
                <c:pt idx="5">
                  <c:v>2.0102797199389215</c:v>
                </c:pt>
                <c:pt idx="6">
                  <c:v>3.465520830467824</c:v>
                </c:pt>
                <c:pt idx="7">
                  <c:v>3.260745003881425</c:v>
                </c:pt>
                <c:pt idx="8">
                  <c:v>0.28225982611178324</c:v>
                </c:pt>
                <c:pt idx="9">
                  <c:v>2.6641377927623466</c:v>
                </c:pt>
                <c:pt idx="10">
                  <c:v>0.19767115801931823</c:v>
                </c:pt>
                <c:pt idx="11">
                  <c:v>2.592834599034461</c:v>
                </c:pt>
                <c:pt idx="12">
                  <c:v>1.5999181964228057</c:v>
                </c:pt>
                <c:pt idx="13">
                  <c:v>3.0482392456092668</c:v>
                </c:pt>
                <c:pt idx="14">
                  <c:v>0.49548463501031392</c:v>
                </c:pt>
                <c:pt idx="15">
                  <c:v>1.4173634580836278</c:v>
                </c:pt>
                <c:pt idx="16">
                  <c:v>3.2527643247578339</c:v>
                </c:pt>
                <c:pt idx="17">
                  <c:v>3.3912162098617671</c:v>
                </c:pt>
                <c:pt idx="18">
                  <c:v>4.1039386512418332</c:v>
                </c:pt>
                <c:pt idx="19">
                  <c:v>2.6918054104702662</c:v>
                </c:pt>
                <c:pt idx="20">
                  <c:v>0.45722372294630986</c:v>
                </c:pt>
                <c:pt idx="21">
                  <c:v>-0.43677432470548183</c:v>
                </c:pt>
                <c:pt idx="22">
                  <c:v>-2.171837135515915</c:v>
                </c:pt>
                <c:pt idx="23">
                  <c:v>0.96699221472036356</c:v>
                </c:pt>
                <c:pt idx="24">
                  <c:v>2.4664334631076201</c:v>
                </c:pt>
                <c:pt idx="25">
                  <c:v>1.7302964802352676</c:v>
                </c:pt>
                <c:pt idx="26">
                  <c:v>-0.85329342531812813</c:v>
                </c:pt>
                <c:pt idx="27">
                  <c:v>-0.16371790537831998</c:v>
                </c:pt>
                <c:pt idx="28">
                  <c:v>-0.2694655527075156</c:v>
                </c:pt>
                <c:pt idx="29">
                  <c:v>-1.9620963054953791</c:v>
                </c:pt>
                <c:pt idx="30">
                  <c:v>-3.4280767522006954</c:v>
                </c:pt>
                <c:pt idx="31">
                  <c:v>-2.9983518196819432</c:v>
                </c:pt>
                <c:pt idx="32">
                  <c:v>0.25453439987518323</c:v>
                </c:pt>
                <c:pt idx="33">
                  <c:v>-0.65398839911512141</c:v>
                </c:pt>
                <c:pt idx="34">
                  <c:v>-1.8829392833222016</c:v>
                </c:pt>
                <c:pt idx="35">
                  <c:v>-2.3487106170165362</c:v>
                </c:pt>
                <c:pt idx="36">
                  <c:v>-1.3106814834460465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082-8F15-94B746A0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696272"/>
        <c:axId val="1"/>
      </c:lineChart>
      <c:catAx>
        <c:axId val="163169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31696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178153406499859"/>
          <c:y val="0.8958998799239164"/>
          <c:w val="0.54632824613139574"/>
          <c:h val="9.716864845335626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 verticalDpi="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9684142503981"/>
          <c:y val="0.12568692720975119"/>
          <c:w val="0.62792661304306185"/>
          <c:h val="0.67215182812171281"/>
        </c:manualLayout>
      </c:layout>
      <c:lineChart>
        <c:grouping val="standard"/>
        <c:varyColors val="0"/>
        <c:ser>
          <c:idx val="0"/>
          <c:order val="0"/>
          <c:tx>
            <c:strRef>
              <c:f>'Fig 18.8'!$C$20</c:f>
              <c:strCache>
                <c:ptCount val="1"/>
                <c:pt idx="0">
                  <c:v>p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18.8'!$C$21:$C$51</c:f>
              <c:numCache>
                <c:formatCode>0.0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3-4933-BD8B-4C13BBE421A7}"/>
            </c:ext>
          </c:extLst>
        </c:ser>
        <c:ser>
          <c:idx val="1"/>
          <c:order val="1"/>
          <c:tx>
            <c:strRef>
              <c:f>'Fig 18.8'!$D$20</c:f>
              <c:strCache>
                <c:ptCount val="1"/>
                <c:pt idx="0">
                  <c:v>pe:1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18.8'!$D$21:$D$51</c:f>
              <c:numCache>
                <c:formatCode>0.0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3-4933-BD8B-4C13BBE421A7}"/>
            </c:ext>
          </c:extLst>
        </c:ser>
        <c:ser>
          <c:idx val="2"/>
          <c:order val="2"/>
          <c:tx>
            <c:strRef>
              <c:f>'Fig 18.8'!$H$20</c:f>
              <c:strCache>
                <c:ptCount val="1"/>
                <c:pt idx="0">
                  <c:v>pe:2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18.8'!$H$21:$H$51</c:f>
              <c:numCache>
                <c:formatCode>0.0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7.5</c:v>
                </c:pt>
                <c:pt idx="8">
                  <c:v>8.75</c:v>
                </c:pt>
                <c:pt idx="9">
                  <c:v>9.375</c:v>
                </c:pt>
                <c:pt idx="10">
                  <c:v>9.6875</c:v>
                </c:pt>
                <c:pt idx="11">
                  <c:v>9.84375</c:v>
                </c:pt>
                <c:pt idx="12">
                  <c:v>9.921875</c:v>
                </c:pt>
                <c:pt idx="13">
                  <c:v>9.9609375</c:v>
                </c:pt>
                <c:pt idx="14">
                  <c:v>9.98046875</c:v>
                </c:pt>
                <c:pt idx="15">
                  <c:v>9.990234375</c:v>
                </c:pt>
                <c:pt idx="16">
                  <c:v>9.9951171875</c:v>
                </c:pt>
                <c:pt idx="17">
                  <c:v>9.99755859375</c:v>
                </c:pt>
                <c:pt idx="18">
                  <c:v>9.998779296875</c:v>
                </c:pt>
                <c:pt idx="19">
                  <c:v>9.9993896484375</c:v>
                </c:pt>
                <c:pt idx="20">
                  <c:v>9.99969482421875</c:v>
                </c:pt>
                <c:pt idx="21">
                  <c:v>9.999847412109375</c:v>
                </c:pt>
                <c:pt idx="22">
                  <c:v>9.9999237060546875</c:v>
                </c:pt>
                <c:pt idx="23">
                  <c:v>9.9999618530273438</c:v>
                </c:pt>
                <c:pt idx="24">
                  <c:v>9.9999809265136719</c:v>
                </c:pt>
                <c:pt idx="25">
                  <c:v>9.9999904632568359</c:v>
                </c:pt>
                <c:pt idx="26">
                  <c:v>9.999995231628418</c:v>
                </c:pt>
                <c:pt idx="27">
                  <c:v>9.999997615814209</c:v>
                </c:pt>
                <c:pt idx="28">
                  <c:v>9.9999988079071045</c:v>
                </c:pt>
                <c:pt idx="29">
                  <c:v>9.9999994039535522</c:v>
                </c:pt>
                <c:pt idx="30">
                  <c:v>9.9999997019767761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3-4933-BD8B-4C13BBE4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641776"/>
        <c:axId val="1"/>
      </c:lineChart>
      <c:catAx>
        <c:axId val="16316417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31641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9305221210788"/>
          <c:y val="0.27869709946510041"/>
          <c:w val="0.24419291338582677"/>
          <c:h val="0.55374625302984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Symbol"/>
              <a:ea typeface="Symbol"/>
              <a:cs typeface="Symbo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49795938312496"/>
          <c:y val="0.14110943299925979"/>
          <c:w val="0.63638571511804065"/>
          <c:h val="0.63806004486621815"/>
        </c:manualLayout>
      </c:layout>
      <c:lineChart>
        <c:grouping val="standard"/>
        <c:varyColors val="0"/>
        <c:ser>
          <c:idx val="0"/>
          <c:order val="0"/>
          <c:tx>
            <c:strRef>
              <c:f>'Fig 18.8'!$G$20</c:f>
              <c:strCache>
                <c:ptCount val="1"/>
                <c:pt idx="0">
                  <c:v>u:1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18.8'!$G$21:$G$51</c:f>
              <c:numCache>
                <c:formatCode>0.0</c:formatCode>
                <c:ptCount val="31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4.7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6.2</c:v>
                </c:pt>
                <c:pt idx="18">
                  <c:v>6.2</c:v>
                </c:pt>
                <c:pt idx="19">
                  <c:v>6.2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6.2</c:v>
                </c:pt>
                <c:pt idx="25">
                  <c:v>6.2</c:v>
                </c:pt>
                <c:pt idx="26">
                  <c:v>6.2</c:v>
                </c:pt>
                <c:pt idx="27">
                  <c:v>6.2</c:v>
                </c:pt>
                <c:pt idx="28">
                  <c:v>6.2</c:v>
                </c:pt>
                <c:pt idx="29">
                  <c:v>6.2</c:v>
                </c:pt>
                <c:pt idx="30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930-A2DA-2ACD5B0CE60D}"/>
            </c:ext>
          </c:extLst>
        </c:ser>
        <c:ser>
          <c:idx val="1"/>
          <c:order val="1"/>
          <c:tx>
            <c:strRef>
              <c:f>'Fig 18.8'!$J$20</c:f>
              <c:strCache>
                <c:ptCount val="1"/>
                <c:pt idx="0">
                  <c:v>u:2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18.8'!$J$21:$J$51</c:f>
              <c:numCache>
                <c:formatCode>0.0</c:formatCode>
                <c:ptCount val="31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4.7</c:v>
                </c:pt>
                <c:pt idx="7">
                  <c:v>5.45</c:v>
                </c:pt>
                <c:pt idx="8">
                  <c:v>5.8250000000000002</c:v>
                </c:pt>
                <c:pt idx="9">
                  <c:v>6.0125000000000002</c:v>
                </c:pt>
                <c:pt idx="10">
                  <c:v>6.1062500000000002</c:v>
                </c:pt>
                <c:pt idx="11">
                  <c:v>6.1531250000000002</c:v>
                </c:pt>
                <c:pt idx="12">
                  <c:v>6.1765625000000002</c:v>
                </c:pt>
                <c:pt idx="13">
                  <c:v>6.1882812500000002</c:v>
                </c:pt>
                <c:pt idx="14">
                  <c:v>6.1941406250000002</c:v>
                </c:pt>
                <c:pt idx="15">
                  <c:v>6.1970703125000002</c:v>
                </c:pt>
                <c:pt idx="16">
                  <c:v>6.1985351562500002</c:v>
                </c:pt>
                <c:pt idx="17">
                  <c:v>6.1992675781250002</c:v>
                </c:pt>
                <c:pt idx="18">
                  <c:v>6.1996337890625002</c:v>
                </c:pt>
                <c:pt idx="19">
                  <c:v>6.1998168945312502</c:v>
                </c:pt>
                <c:pt idx="20">
                  <c:v>6.1999084472656252</c:v>
                </c:pt>
                <c:pt idx="21">
                  <c:v>6.1999542236328127</c:v>
                </c:pt>
                <c:pt idx="22">
                  <c:v>6.1999771118164064</c:v>
                </c:pt>
                <c:pt idx="23">
                  <c:v>6.1999885559082033</c:v>
                </c:pt>
                <c:pt idx="24">
                  <c:v>6.1999942779541017</c:v>
                </c:pt>
                <c:pt idx="25">
                  <c:v>6.199997138977051</c:v>
                </c:pt>
                <c:pt idx="26">
                  <c:v>6.1999985694885256</c:v>
                </c:pt>
                <c:pt idx="27">
                  <c:v>6.1999992847442629</c:v>
                </c:pt>
                <c:pt idx="28">
                  <c:v>6.1999996423721315</c:v>
                </c:pt>
                <c:pt idx="29">
                  <c:v>6.1999998211860659</c:v>
                </c:pt>
                <c:pt idx="30">
                  <c:v>6.199999910593033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930-A2DA-2ACD5B0CE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668400"/>
        <c:axId val="1"/>
      </c:lineChart>
      <c:catAx>
        <c:axId val="163166840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31668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181632756622577"/>
          <c:y val="0.33130040791130555"/>
          <c:w val="0.17595918390360574"/>
          <c:h val="0.3006244442158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65111355883884"/>
          <c:y val="0.1614961218939657"/>
          <c:w val="0.62747260564714047"/>
          <c:h val="0.72673254852284574"/>
        </c:manualLayout>
      </c:layout>
      <c:lineChart>
        <c:grouping val="standard"/>
        <c:varyColors val="0"/>
        <c:ser>
          <c:idx val="0"/>
          <c:order val="0"/>
          <c:tx>
            <c:strRef>
              <c:f>'Fig 18.8'!$E$20</c:f>
              <c:strCache>
                <c:ptCount val="1"/>
                <c:pt idx="0">
                  <c:v>pe-p:1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18.8'!$E$21:$E$51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D-4D30-80C3-96736E5DCB48}"/>
            </c:ext>
          </c:extLst>
        </c:ser>
        <c:ser>
          <c:idx val="1"/>
          <c:order val="1"/>
          <c:tx>
            <c:strRef>
              <c:f>'Fig 18.8'!$I$20</c:f>
              <c:strCache>
                <c:ptCount val="1"/>
                <c:pt idx="0">
                  <c:v>pe-p:2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18.8'!$B$21:$B$51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'Fig 18.8'!$I$21:$I$51</c:f>
              <c:numCache>
                <c:formatCode>0.0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-5</c:v>
                </c:pt>
                <c:pt idx="7">
                  <c:v>-2.5</c:v>
                </c:pt>
                <c:pt idx="8">
                  <c:v>-1.25</c:v>
                </c:pt>
                <c:pt idx="9">
                  <c:v>-0.625</c:v>
                </c:pt>
                <c:pt idx="10">
                  <c:v>-0.3125</c:v>
                </c:pt>
                <c:pt idx="11">
                  <c:v>-0.15625</c:v>
                </c:pt>
                <c:pt idx="12">
                  <c:v>-7.8125E-2</c:v>
                </c:pt>
                <c:pt idx="13">
                  <c:v>-3.90625E-2</c:v>
                </c:pt>
                <c:pt idx="14">
                  <c:v>-1.953125E-2</c:v>
                </c:pt>
                <c:pt idx="15">
                  <c:v>-9.765625E-3</c:v>
                </c:pt>
                <c:pt idx="16">
                  <c:v>-4.8828125E-3</c:v>
                </c:pt>
                <c:pt idx="17">
                  <c:v>-2.44140625E-3</c:v>
                </c:pt>
                <c:pt idx="18">
                  <c:v>-1.220703125E-3</c:v>
                </c:pt>
                <c:pt idx="19">
                  <c:v>-6.103515625E-4</c:v>
                </c:pt>
                <c:pt idx="20">
                  <c:v>-3.0517578125E-4</c:v>
                </c:pt>
                <c:pt idx="21">
                  <c:v>-1.52587890625E-4</c:v>
                </c:pt>
                <c:pt idx="22">
                  <c:v>-7.62939453125E-5</c:v>
                </c:pt>
                <c:pt idx="23">
                  <c:v>-3.814697265625E-5</c:v>
                </c:pt>
                <c:pt idx="24">
                  <c:v>-1.9073486328125E-5</c:v>
                </c:pt>
                <c:pt idx="25">
                  <c:v>-9.5367431640625E-6</c:v>
                </c:pt>
                <c:pt idx="26">
                  <c:v>-4.76837158203125E-6</c:v>
                </c:pt>
                <c:pt idx="27">
                  <c:v>-2.384185791015625E-6</c:v>
                </c:pt>
                <c:pt idx="28">
                  <c:v>-1.1920928955078125E-6</c:v>
                </c:pt>
                <c:pt idx="29">
                  <c:v>-5.9604644775390625E-7</c:v>
                </c:pt>
                <c:pt idx="30">
                  <c:v>-2.9802322387695313E-7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D-4D30-80C3-96736E5DC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1643024"/>
        <c:axId val="1"/>
      </c:lineChart>
      <c:catAx>
        <c:axId val="163164302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31643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32858716396401"/>
          <c:y val="0.19255306841203607"/>
          <c:w val="0.22409735915969303"/>
          <c:h val="0.45964280846744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ymbol"/>
              <a:ea typeface="Symbol"/>
              <a:cs typeface="Symbo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alt</a:t>
            </a:r>
            <a:r>
              <a:rPr lang="sv-SE" baseline="0"/>
              <a:t> 1</a:t>
            </a:r>
            <a:endParaRPr lang="sv-SE"/>
          </a:p>
        </c:rich>
      </c:tx>
      <c:layout>
        <c:manualLayout>
          <c:xMode val="edge"/>
          <c:yMode val="edge"/>
          <c:x val="0.39574680755579134"/>
          <c:y val="3.20512820512820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316834583475413"/>
          <c:y val="0.17671108419139916"/>
          <c:w val="0.6269637743556723"/>
          <c:h val="0.5698911434147654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 18.8'!$G$20</c:f>
              <c:strCache>
                <c:ptCount val="1"/>
                <c:pt idx="0">
                  <c:v>u:1</c:v>
                </c:pt>
              </c:strCache>
            </c:strRef>
          </c:tx>
          <c:spPr>
            <a:ln w="3175">
              <a:solidFill>
                <a:srgbClr val="0000FF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 18.8'!$G$21:$G$51</c:f>
              <c:numCache>
                <c:formatCode>0.0</c:formatCode>
                <c:ptCount val="31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4.7</c:v>
                </c:pt>
                <c:pt idx="7">
                  <c:v>6.2</c:v>
                </c:pt>
                <c:pt idx="8">
                  <c:v>6.2</c:v>
                </c:pt>
                <c:pt idx="9">
                  <c:v>6.2</c:v>
                </c:pt>
                <c:pt idx="10">
                  <c:v>6.2</c:v>
                </c:pt>
                <c:pt idx="11">
                  <c:v>6.2</c:v>
                </c:pt>
                <c:pt idx="12">
                  <c:v>6.2</c:v>
                </c:pt>
                <c:pt idx="13">
                  <c:v>6.2</c:v>
                </c:pt>
                <c:pt idx="14">
                  <c:v>6.2</c:v>
                </c:pt>
                <c:pt idx="15">
                  <c:v>6.2</c:v>
                </c:pt>
                <c:pt idx="16">
                  <c:v>6.2</c:v>
                </c:pt>
                <c:pt idx="17">
                  <c:v>6.2</c:v>
                </c:pt>
                <c:pt idx="18">
                  <c:v>6.2</c:v>
                </c:pt>
                <c:pt idx="19">
                  <c:v>6.2</c:v>
                </c:pt>
                <c:pt idx="20">
                  <c:v>6.2</c:v>
                </c:pt>
                <c:pt idx="21">
                  <c:v>6.2</c:v>
                </c:pt>
                <c:pt idx="22">
                  <c:v>6.2</c:v>
                </c:pt>
                <c:pt idx="23">
                  <c:v>6.2</c:v>
                </c:pt>
                <c:pt idx="24">
                  <c:v>6.2</c:v>
                </c:pt>
                <c:pt idx="25">
                  <c:v>6.2</c:v>
                </c:pt>
                <c:pt idx="26">
                  <c:v>6.2</c:v>
                </c:pt>
                <c:pt idx="27">
                  <c:v>6.2</c:v>
                </c:pt>
                <c:pt idx="28">
                  <c:v>6.2</c:v>
                </c:pt>
                <c:pt idx="29">
                  <c:v>6.2</c:v>
                </c:pt>
                <c:pt idx="30">
                  <c:v>6.2</c:v>
                </c:pt>
              </c:numCache>
            </c:numRef>
          </c:xVal>
          <c:yVal>
            <c:numRef>
              <c:f>'Fig 18.8'!$C$21:$C$51</c:f>
              <c:numCache>
                <c:formatCode>0.0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E2-4D73-8015-ED09DB51A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986032"/>
        <c:axId val="1"/>
      </c:scatterChart>
      <c:valAx>
        <c:axId val="1632986032"/>
        <c:scaling>
          <c:orientation val="minMax"/>
          <c:max val="1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32986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alt</a:t>
            </a:r>
            <a:r>
              <a:rPr lang="sv-SE" baseline="0"/>
              <a:t> 2</a:t>
            </a:r>
            <a:endParaRPr lang="sv-SE"/>
          </a:p>
        </c:rich>
      </c:tx>
      <c:layout>
        <c:manualLayout>
          <c:xMode val="edge"/>
          <c:yMode val="edge"/>
          <c:x val="0.39681607106803957"/>
          <c:y val="2.450980392156862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077740519508957"/>
          <c:y val="0.21814111471360195"/>
          <c:w val="0.62224443098458848"/>
          <c:h val="0.5098232206268332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 18.8'!$J$20</c:f>
              <c:strCache>
                <c:ptCount val="1"/>
                <c:pt idx="0">
                  <c:v>u:2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 18.8'!$J$21:$J$51</c:f>
              <c:numCache>
                <c:formatCode>0.0</c:formatCode>
                <c:ptCount val="31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6.2</c:v>
                </c:pt>
                <c:pt idx="4">
                  <c:v>6.2</c:v>
                </c:pt>
                <c:pt idx="5">
                  <c:v>6.2</c:v>
                </c:pt>
                <c:pt idx="6">
                  <c:v>4.7</c:v>
                </c:pt>
                <c:pt idx="7">
                  <c:v>5.45</c:v>
                </c:pt>
                <c:pt idx="8">
                  <c:v>5.8250000000000002</c:v>
                </c:pt>
                <c:pt idx="9">
                  <c:v>6.0125000000000002</c:v>
                </c:pt>
                <c:pt idx="10">
                  <c:v>6.1062500000000002</c:v>
                </c:pt>
                <c:pt idx="11">
                  <c:v>6.1531250000000002</c:v>
                </c:pt>
                <c:pt idx="12">
                  <c:v>6.1765625000000002</c:v>
                </c:pt>
                <c:pt idx="13">
                  <c:v>6.1882812500000002</c:v>
                </c:pt>
                <c:pt idx="14">
                  <c:v>6.1941406250000002</c:v>
                </c:pt>
                <c:pt idx="15">
                  <c:v>6.1970703125000002</c:v>
                </c:pt>
                <c:pt idx="16">
                  <c:v>6.1985351562500002</c:v>
                </c:pt>
                <c:pt idx="17">
                  <c:v>6.1992675781250002</c:v>
                </c:pt>
                <c:pt idx="18">
                  <c:v>6.1996337890625002</c:v>
                </c:pt>
                <c:pt idx="19">
                  <c:v>6.1998168945312502</c:v>
                </c:pt>
                <c:pt idx="20">
                  <c:v>6.1999084472656252</c:v>
                </c:pt>
                <c:pt idx="21">
                  <c:v>6.1999542236328127</c:v>
                </c:pt>
                <c:pt idx="22">
                  <c:v>6.1999771118164064</c:v>
                </c:pt>
                <c:pt idx="23">
                  <c:v>6.1999885559082033</c:v>
                </c:pt>
                <c:pt idx="24">
                  <c:v>6.1999942779541017</c:v>
                </c:pt>
                <c:pt idx="25">
                  <c:v>6.199997138977051</c:v>
                </c:pt>
                <c:pt idx="26">
                  <c:v>6.1999985694885256</c:v>
                </c:pt>
                <c:pt idx="27">
                  <c:v>6.1999992847442629</c:v>
                </c:pt>
                <c:pt idx="28">
                  <c:v>6.1999996423721315</c:v>
                </c:pt>
                <c:pt idx="29">
                  <c:v>6.1999998211860659</c:v>
                </c:pt>
                <c:pt idx="30">
                  <c:v>6.199999910593033</c:v>
                </c:pt>
              </c:numCache>
            </c:numRef>
          </c:xVal>
          <c:yVal>
            <c:numRef>
              <c:f>'Fig 18.8'!$C$21:$C$51</c:f>
              <c:numCache>
                <c:formatCode>0.0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81-464F-A1DE-5982C320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996016"/>
        <c:axId val="1"/>
      </c:scatterChart>
      <c:valAx>
        <c:axId val="1632996016"/>
        <c:scaling>
          <c:orientation val="minMax"/>
          <c:max val="1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32996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000"/>
              <a:t>Tillväxt, %</a:t>
            </a:r>
          </a:p>
        </c:rich>
      </c:tx>
      <c:layout>
        <c:manualLayout>
          <c:xMode val="edge"/>
          <c:yMode val="edge"/>
          <c:x val="2.2208164182764351E-2"/>
          <c:y val="3.6585365853658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5563881127762262E-2"/>
          <c:y val="0.13706335003579098"/>
          <c:w val="0.84238532953709511"/>
          <c:h val="0.7208496778811738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EE8127A-DC3C-4ED2-BED0-2E6C161845A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BC3-4B5E-B853-D5C134C9044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9A6961-D97F-447F-A238-D86F4D73080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BC3-4B5E-B853-D5C134C9044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D1730B-DE0A-4FC1-BCEB-72584290DAB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BC3-4B5E-B853-D5C134C9044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1AC03C8-9B5C-4F1D-9760-9881D0D5CFA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BC3-4B5E-B853-D5C134C9044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B6D4835-3118-4118-B1EA-A4FAB1724C1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BC3-4B5E-B853-D5C134C9044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7A2CF35-AAB6-4710-841C-EC5E61C6407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BC3-4B5E-B853-D5C134C9044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1A906EF-07C1-4844-A8F2-912A714AE18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BC3-4B5E-B853-D5C134C904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 7.2'!$C$3:$C$9</c:f>
              <c:numCache>
                <c:formatCode>General</c:formatCode>
                <c:ptCount val="7"/>
                <c:pt idx="0">
                  <c:v>1394.7408388256467</c:v>
                </c:pt>
                <c:pt idx="1">
                  <c:v>454.89215112047481</c:v>
                </c:pt>
                <c:pt idx="2">
                  <c:v>2693.3463758499984</c:v>
                </c:pt>
                <c:pt idx="3">
                  <c:v>30416.67472382194</c:v>
                </c:pt>
                <c:pt idx="4">
                  <c:v>17587.205670673742</c:v>
                </c:pt>
                <c:pt idx="5">
                  <c:v>6057.1015807929161</c:v>
                </c:pt>
                <c:pt idx="6">
                  <c:v>4589.1010170549498</c:v>
                </c:pt>
              </c:numCache>
            </c:numRef>
          </c:xVal>
          <c:yVal>
            <c:numRef>
              <c:f>'Fig 7.2'!$D$3:$D$9</c:f>
              <c:numCache>
                <c:formatCode>_(* #,##0.00_);_(* \(#,##0.00\);_(* "-"??_);_(@_)</c:formatCode>
                <c:ptCount val="7"/>
                <c:pt idx="0">
                  <c:v>-0.33279582622989778</c:v>
                </c:pt>
                <c:pt idx="1">
                  <c:v>2.9854346796746682</c:v>
                </c:pt>
                <c:pt idx="2">
                  <c:v>3.4559777392470608</c:v>
                </c:pt>
                <c:pt idx="3">
                  <c:v>2.3187478731666573</c:v>
                </c:pt>
                <c:pt idx="4">
                  <c:v>2.1664000468060181</c:v>
                </c:pt>
                <c:pt idx="5">
                  <c:v>0.54791613542536766</c:v>
                </c:pt>
                <c:pt idx="6">
                  <c:v>0.30662387066881536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7.2'!$B$3:$B$9</c15:f>
                <c15:dlblRangeCache>
                  <c:ptCount val="7"/>
                  <c:pt idx="0">
                    <c:v>Subsahariska Afrika</c:v>
                  </c:pt>
                  <c:pt idx="1">
                    <c:v>Sydasien</c:v>
                  </c:pt>
                  <c:pt idx="2">
                    <c:v>Östasien</c:v>
                  </c:pt>
                  <c:pt idx="3">
                    <c:v>Nordamerika</c:v>
                  </c:pt>
                  <c:pt idx="4">
                    <c:v>EU</c:v>
                  </c:pt>
                  <c:pt idx="5">
                    <c:v>Latinamerika</c:v>
                  </c:pt>
                  <c:pt idx="6">
                    <c:v>Arabvärlden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BC3-4B5E-B853-D5C134C904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03542800"/>
        <c:axId val="2002880064"/>
      </c:scatterChart>
      <c:valAx>
        <c:axId val="2003542800"/>
        <c:scaling>
          <c:orientation val="minMax"/>
          <c:max val="6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BNP per capita 1982,</a:t>
                </a:r>
                <a:r>
                  <a:rPr lang="sv-SE" baseline="0"/>
                  <a:t> 2015 USD</a:t>
                </a:r>
                <a:endParaRPr lang="sv-SE"/>
              </a:p>
            </c:rich>
          </c:tx>
          <c:layout>
            <c:manualLayout>
              <c:xMode val="edge"/>
              <c:yMode val="edge"/>
              <c:x val="0.59238227682916045"/>
              <c:y val="0.92782472312912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02880064"/>
        <c:crosses val="autoZero"/>
        <c:crossBetween val="midCat"/>
      </c:valAx>
      <c:valAx>
        <c:axId val="200288006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03542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/>
              <a:t>arbetslöshet t</a:t>
            </a:r>
          </a:p>
        </c:rich>
      </c:tx>
      <c:layout>
        <c:manualLayout>
          <c:xMode val="edge"/>
          <c:yMode val="edge"/>
          <c:x val="1.6067146282973319E-3"/>
          <c:y val="2.2675736961451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7479937309994525E-2"/>
          <c:y val="0.15714285714285714"/>
          <c:w val="0.90252496252981784"/>
          <c:h val="0.66020305484737052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6"/>
            <c:dispRSqr val="1"/>
            <c:dispEq val="1"/>
            <c:trendlineLbl>
              <c:layout>
                <c:manualLayout>
                  <c:x val="-0.45630934538008489"/>
                  <c:y val="0.1808854386159476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/>
                      <a:t>y = 0,89x + 1,01</a:t>
                    </a:r>
                    <a:br>
                      <a:rPr lang="en-US" sz="1200" baseline="0"/>
                    </a:br>
                    <a:r>
                      <a:rPr lang="en-US" sz="1200" baseline="0"/>
                      <a:t>R² = 0,68</a:t>
                    </a:r>
                    <a:endParaRPr lang="en-US" sz="120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'Ruta 19.2 '!$C$17:$C$37</c:f>
              <c:numCache>
                <c:formatCode>0.0</c:formatCode>
                <c:ptCount val="21"/>
                <c:pt idx="0">
                  <c:v>10</c:v>
                </c:pt>
                <c:pt idx="1">
                  <c:v>10.7</c:v>
                </c:pt>
                <c:pt idx="2">
                  <c:v>11</c:v>
                </c:pt>
                <c:pt idx="3">
                  <c:v>9.3000000000000007</c:v>
                </c:pt>
                <c:pt idx="4">
                  <c:v>7.9</c:v>
                </c:pt>
                <c:pt idx="5">
                  <c:v>6.7</c:v>
                </c:pt>
                <c:pt idx="6">
                  <c:v>5.9</c:v>
                </c:pt>
                <c:pt idx="7">
                  <c:v>6</c:v>
                </c:pt>
                <c:pt idx="8">
                  <c:v>6.6</c:v>
                </c:pt>
                <c:pt idx="9">
                  <c:v>7.4</c:v>
                </c:pt>
                <c:pt idx="10">
                  <c:v>7.8</c:v>
                </c:pt>
                <c:pt idx="11">
                  <c:v>7.1</c:v>
                </c:pt>
                <c:pt idx="12">
                  <c:v>6.2</c:v>
                </c:pt>
                <c:pt idx="13">
                  <c:v>6.1</c:v>
                </c:pt>
                <c:pt idx="14">
                  <c:v>8.4</c:v>
                </c:pt>
                <c:pt idx="15">
                  <c:v>8.6999999999999993</c:v>
                </c:pt>
                <c:pt idx="16">
                  <c:v>7.9</c:v>
                </c:pt>
                <c:pt idx="17">
                  <c:v>8</c:v>
                </c:pt>
                <c:pt idx="18">
                  <c:v>8.1</c:v>
                </c:pt>
                <c:pt idx="19">
                  <c:v>8</c:v>
                </c:pt>
                <c:pt idx="20">
                  <c:v>7.5</c:v>
                </c:pt>
              </c:numCache>
            </c:numRef>
          </c:xVal>
          <c:yVal>
            <c:numRef>
              <c:f>'Ruta 19.2 '!$E$17:$E$37</c:f>
              <c:numCache>
                <c:formatCode>0.0</c:formatCode>
                <c:ptCount val="21"/>
                <c:pt idx="0">
                  <c:v>10.6</c:v>
                </c:pt>
                <c:pt idx="1">
                  <c:v>10</c:v>
                </c:pt>
                <c:pt idx="2">
                  <c:v>10.7</c:v>
                </c:pt>
                <c:pt idx="3">
                  <c:v>11</c:v>
                </c:pt>
                <c:pt idx="4">
                  <c:v>9.3000000000000007</c:v>
                </c:pt>
                <c:pt idx="5">
                  <c:v>7.9</c:v>
                </c:pt>
                <c:pt idx="6">
                  <c:v>6.7</c:v>
                </c:pt>
                <c:pt idx="7">
                  <c:v>5.9</c:v>
                </c:pt>
                <c:pt idx="8">
                  <c:v>6</c:v>
                </c:pt>
                <c:pt idx="9">
                  <c:v>6.6</c:v>
                </c:pt>
                <c:pt idx="10">
                  <c:v>7.4</c:v>
                </c:pt>
                <c:pt idx="11">
                  <c:v>7.8</c:v>
                </c:pt>
                <c:pt idx="12">
                  <c:v>7.1</c:v>
                </c:pt>
                <c:pt idx="13">
                  <c:v>6.2</c:v>
                </c:pt>
                <c:pt idx="14">
                  <c:v>6.1</c:v>
                </c:pt>
                <c:pt idx="15">
                  <c:v>8.4</c:v>
                </c:pt>
                <c:pt idx="16">
                  <c:v>8.6999999999999993</c:v>
                </c:pt>
                <c:pt idx="17">
                  <c:v>7.9</c:v>
                </c:pt>
                <c:pt idx="18">
                  <c:v>8</c:v>
                </c:pt>
                <c:pt idx="19">
                  <c:v>8.1</c:v>
                </c:pt>
                <c:pt idx="2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B5-4B5E-9AB2-659E2B320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84959"/>
        <c:axId val="349986607"/>
      </c:scatterChart>
      <c:valAx>
        <c:axId val="349984959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200"/>
                  <a:t>arbetslöshet t-1</a:t>
                </a:r>
              </a:p>
            </c:rich>
          </c:tx>
          <c:layout>
            <c:manualLayout>
              <c:xMode val="edge"/>
              <c:yMode val="edge"/>
              <c:x val="0.8009832134292566"/>
              <c:y val="0.917437463174246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9986607"/>
        <c:crosses val="autoZero"/>
        <c:crossBetween val="midCat"/>
        <c:majorUnit val="1"/>
      </c:valAx>
      <c:valAx>
        <c:axId val="349986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9984959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565888124743903E-2"/>
          <c:y val="0.11358024691358025"/>
          <c:w val="0.85867019155167124"/>
          <c:h val="0.54386216574413349"/>
        </c:manualLayout>
      </c:layout>
      <c:lineChart>
        <c:grouping val="standard"/>
        <c:varyColors val="0"/>
        <c:ser>
          <c:idx val="0"/>
          <c:order val="0"/>
          <c:tx>
            <c:strRef>
              <c:f>'Ruta 19.2 '!$C$15</c:f>
              <c:strCache>
                <c:ptCount val="1"/>
                <c:pt idx="0">
                  <c:v>Arbetslöshet 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'Ruta 19.2 '!$B$16:$B$42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'Ruta 19.2 '!$C$16:$C$42</c:f>
              <c:numCache>
                <c:formatCode>0.0</c:formatCode>
                <c:ptCount val="27"/>
                <c:pt idx="0">
                  <c:v>10.6</c:v>
                </c:pt>
                <c:pt idx="1">
                  <c:v>10</c:v>
                </c:pt>
                <c:pt idx="2">
                  <c:v>10.7</c:v>
                </c:pt>
                <c:pt idx="3">
                  <c:v>11</c:v>
                </c:pt>
                <c:pt idx="4">
                  <c:v>9.3000000000000007</c:v>
                </c:pt>
                <c:pt idx="5">
                  <c:v>7.9</c:v>
                </c:pt>
                <c:pt idx="6">
                  <c:v>6.7</c:v>
                </c:pt>
                <c:pt idx="7">
                  <c:v>5.9</c:v>
                </c:pt>
                <c:pt idx="8">
                  <c:v>6</c:v>
                </c:pt>
                <c:pt idx="9">
                  <c:v>6.6</c:v>
                </c:pt>
                <c:pt idx="10">
                  <c:v>7.4</c:v>
                </c:pt>
                <c:pt idx="11">
                  <c:v>7.8</c:v>
                </c:pt>
                <c:pt idx="12">
                  <c:v>7.1</c:v>
                </c:pt>
                <c:pt idx="13">
                  <c:v>6.2</c:v>
                </c:pt>
                <c:pt idx="14">
                  <c:v>6.1</c:v>
                </c:pt>
                <c:pt idx="15">
                  <c:v>8.4</c:v>
                </c:pt>
                <c:pt idx="16">
                  <c:v>8.6999999999999993</c:v>
                </c:pt>
                <c:pt idx="17">
                  <c:v>7.9</c:v>
                </c:pt>
                <c:pt idx="18">
                  <c:v>8</c:v>
                </c:pt>
                <c:pt idx="19">
                  <c:v>8.1</c:v>
                </c:pt>
                <c:pt idx="20">
                  <c:v>8</c:v>
                </c:pt>
                <c:pt idx="21">
                  <c:v>7.5</c:v>
                </c:pt>
                <c:pt idx="22">
                  <c:v>7</c:v>
                </c:pt>
                <c:pt idx="23">
                  <c:v>6.7</c:v>
                </c:pt>
                <c:pt idx="24">
                  <c:v>6.4</c:v>
                </c:pt>
                <c:pt idx="25">
                  <c:v>6.8</c:v>
                </c:pt>
                <c:pt idx="2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B-4368-A9B7-6C4CE05A47F6}"/>
            </c:ext>
          </c:extLst>
        </c:ser>
        <c:ser>
          <c:idx val="1"/>
          <c:order val="1"/>
          <c:tx>
            <c:strRef>
              <c:f>'Ruta 19.2 '!$D$15</c:f>
              <c:strCache>
                <c:ptCount val="1"/>
                <c:pt idx="0">
                  <c:v>Medel 2000-2020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'Ruta 19.2 '!$B$16:$B$42</c:f>
              <c:numCache>
                <c:formatCode>General</c:formatCode>
                <c:ptCount val="27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</c:numCache>
            </c:numRef>
          </c:cat>
          <c:val>
            <c:numRef>
              <c:f>'Ruta 19.2 '!$D$16:$D$42</c:f>
              <c:numCache>
                <c:formatCode>0.0</c:formatCode>
                <c:ptCount val="27"/>
                <c:pt idx="6">
                  <c:v>7.2238095238095248</c:v>
                </c:pt>
                <c:pt idx="7">
                  <c:v>7.2238095238095248</c:v>
                </c:pt>
                <c:pt idx="8">
                  <c:v>7.2238095238095248</c:v>
                </c:pt>
                <c:pt idx="9">
                  <c:v>7.2238095238095248</c:v>
                </c:pt>
                <c:pt idx="10">
                  <c:v>7.2238095238095248</c:v>
                </c:pt>
                <c:pt idx="11">
                  <c:v>7.2238095238095248</c:v>
                </c:pt>
                <c:pt idx="12">
                  <c:v>7.2238095238095248</c:v>
                </c:pt>
                <c:pt idx="13">
                  <c:v>7.2238095238095248</c:v>
                </c:pt>
                <c:pt idx="14">
                  <c:v>7.2238095238095248</c:v>
                </c:pt>
                <c:pt idx="15">
                  <c:v>7.2238095238095248</c:v>
                </c:pt>
                <c:pt idx="16">
                  <c:v>7.2238095238095248</c:v>
                </c:pt>
                <c:pt idx="17">
                  <c:v>7.2238095238095248</c:v>
                </c:pt>
                <c:pt idx="18">
                  <c:v>7.2238095238095248</c:v>
                </c:pt>
                <c:pt idx="19">
                  <c:v>7.2238095238095248</c:v>
                </c:pt>
                <c:pt idx="20">
                  <c:v>7.2238095238095248</c:v>
                </c:pt>
                <c:pt idx="21">
                  <c:v>7.2238095238095248</c:v>
                </c:pt>
                <c:pt idx="22">
                  <c:v>7.2238095238095248</c:v>
                </c:pt>
                <c:pt idx="23">
                  <c:v>7.2238095238095248</c:v>
                </c:pt>
                <c:pt idx="24">
                  <c:v>7.2238095238095248</c:v>
                </c:pt>
                <c:pt idx="25">
                  <c:v>7.2238095238095248</c:v>
                </c:pt>
                <c:pt idx="26">
                  <c:v>7.2238095238095248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B-4368-A9B7-6C4CE05A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533520"/>
        <c:axId val="156535168"/>
      </c:lineChart>
      <c:catAx>
        <c:axId val="156533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%</a:t>
                </a:r>
              </a:p>
            </c:rich>
          </c:tx>
          <c:layout>
            <c:manualLayout>
              <c:xMode val="edge"/>
              <c:yMode val="edge"/>
              <c:x val="2.2842397864823814E-3"/>
              <c:y val="3.085836492660594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6535168"/>
        <c:crosses val="autoZero"/>
        <c:auto val="1"/>
        <c:lblAlgn val="ctr"/>
        <c:lblOffset val="100"/>
        <c:noMultiLvlLbl val="0"/>
      </c:catAx>
      <c:valAx>
        <c:axId val="15653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653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08456305479906"/>
          <c:y val="0.89106572074530288"/>
          <c:w val="0.70583087389040189"/>
          <c:h val="0.10893427925469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907812642965"/>
          <c:y val="0.13986443803247342"/>
          <c:w val="0.8781111343971737"/>
          <c:h val="0.6239207850274997"/>
        </c:manualLayout>
      </c:layout>
      <c:lineChart>
        <c:grouping val="standard"/>
        <c:varyColors val="0"/>
        <c:ser>
          <c:idx val="0"/>
          <c:order val="0"/>
          <c:tx>
            <c:strRef>
              <c:f>'Fig 23.4'!$C$11</c:f>
              <c:strCache>
                <c:ptCount val="1"/>
                <c:pt idx="0">
                  <c:v>s:1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 23.4'!$B$12:$B$27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 23.4'!$C$12:$C$27</c:f>
              <c:numCache>
                <c:formatCode>0.00</c:formatCode>
                <c:ptCount val="16"/>
                <c:pt idx="0" formatCode="General">
                  <c:v>0.4</c:v>
                </c:pt>
                <c:pt idx="1">
                  <c:v>0.39600000000000002</c:v>
                </c:pt>
                <c:pt idx="2">
                  <c:v>0.39204</c:v>
                </c:pt>
                <c:pt idx="3">
                  <c:v>0.38811960000000001</c:v>
                </c:pt>
                <c:pt idx="4">
                  <c:v>0.38423840400000003</c:v>
                </c:pt>
                <c:pt idx="5">
                  <c:v>0.38039601996000005</c:v>
                </c:pt>
                <c:pt idx="6">
                  <c:v>0.37659205976040006</c:v>
                </c:pt>
                <c:pt idx="7">
                  <c:v>0.37282613916279606</c:v>
                </c:pt>
                <c:pt idx="8">
                  <c:v>0.36909787777116809</c:v>
                </c:pt>
                <c:pt idx="9">
                  <c:v>0.36540689899345641</c:v>
                </c:pt>
                <c:pt idx="10">
                  <c:v>0.36175283000352182</c:v>
                </c:pt>
                <c:pt idx="11">
                  <c:v>0.35813530170348662</c:v>
                </c:pt>
                <c:pt idx="12">
                  <c:v>0.35455394868645174</c:v>
                </c:pt>
                <c:pt idx="13">
                  <c:v>0.3510084091995872</c:v>
                </c:pt>
                <c:pt idx="14">
                  <c:v>0.34749832510759132</c:v>
                </c:pt>
                <c:pt idx="15">
                  <c:v>0.3440233418565154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5-4188-AAEE-68C13E8DEDD1}"/>
            </c:ext>
          </c:extLst>
        </c:ser>
        <c:ser>
          <c:idx val="1"/>
          <c:order val="1"/>
          <c:tx>
            <c:strRef>
              <c:f>'Fig 23.4'!$E$11</c:f>
              <c:strCache>
                <c:ptCount val="1"/>
                <c:pt idx="0">
                  <c:v>s:2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'Fig 23.4'!$B$12:$B$27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 23.4'!$E$12:$E$26</c:f>
              <c:numCache>
                <c:formatCode>0.00</c:formatCode>
                <c:ptCount val="15"/>
                <c:pt idx="0">
                  <c:v>0.4</c:v>
                </c:pt>
                <c:pt idx="1">
                  <c:v>0.40400000000000003</c:v>
                </c:pt>
                <c:pt idx="2">
                  <c:v>0.40804000000000001</c:v>
                </c:pt>
                <c:pt idx="3">
                  <c:v>0.4121204</c:v>
                </c:pt>
                <c:pt idx="4">
                  <c:v>0.41624160399999999</c:v>
                </c:pt>
                <c:pt idx="5">
                  <c:v>0.42040402003999999</c:v>
                </c:pt>
                <c:pt idx="6">
                  <c:v>0.42460806024039999</c:v>
                </c:pt>
                <c:pt idx="7">
                  <c:v>0.42885414084280399</c:v>
                </c:pt>
                <c:pt idx="8">
                  <c:v>0.43314268225123204</c:v>
                </c:pt>
                <c:pt idx="9">
                  <c:v>0.43747410907374434</c:v>
                </c:pt>
                <c:pt idx="10">
                  <c:v>0.44184885016448178</c:v>
                </c:pt>
                <c:pt idx="11">
                  <c:v>0.44626733866612661</c:v>
                </c:pt>
                <c:pt idx="12">
                  <c:v>0.4507300120527879</c:v>
                </c:pt>
                <c:pt idx="13">
                  <c:v>0.45523731217331576</c:v>
                </c:pt>
                <c:pt idx="14">
                  <c:v>0.45978968529504893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5-4188-AAEE-68C13E8DEDD1}"/>
            </c:ext>
          </c:extLst>
        </c:ser>
        <c:ser>
          <c:idx val="2"/>
          <c:order val="2"/>
          <c:tx>
            <c:strRef>
              <c:f>'Fig 23.4'!$G$11</c:f>
              <c:strCache>
                <c:ptCount val="1"/>
                <c:pt idx="0">
                  <c:v>skuldankare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dash"/>
            </a:ln>
          </c:spPr>
          <c:marker>
            <c:symbol val="none"/>
          </c:marker>
          <c:cat>
            <c:numRef>
              <c:f>'Fig 23.4'!$B$12:$B$27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'Fig 23.4'!$G$12:$G$26</c:f>
              <c:numCache>
                <c:formatCode>General</c:formatCode>
                <c:ptCount val="15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0.35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5-4188-AAEE-68C13E8D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409792"/>
        <c:axId val="1"/>
      </c:lineChart>
      <c:catAx>
        <c:axId val="9974097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0.60000000000000009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997409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05"/>
          <c:y val="0.91843429747160987"/>
          <c:w val="0.9"/>
          <c:h val="8.156570252838997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52126796006169"/>
          <c:y val="0.1111111111111111"/>
          <c:w val="0.83933639094082313"/>
          <c:h val="0.67463692038495193"/>
        </c:manualLayout>
      </c:layout>
      <c:lineChart>
        <c:grouping val="standard"/>
        <c:varyColors val="0"/>
        <c:ser>
          <c:idx val="0"/>
          <c:order val="0"/>
          <c:tx>
            <c:strRef>
              <c:f>'fig 23.10'!$C$2</c:f>
              <c:strCache>
                <c:ptCount val="1"/>
                <c:pt idx="0">
                  <c:v>Real BNP per capita, SEK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23.10'!$B$3:$B$33</c:f>
              <c:numCache>
                <c:formatCode>General</c:formatCode>
                <c:ptCount val="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</c:numCache>
            </c:numRef>
          </c:cat>
          <c:val>
            <c:numRef>
              <c:f>'fig 23.10'!$C$3:$C$33</c:f>
              <c:numCache>
                <c:formatCode>_-* #\ ##0_-;\-* #\ ##0_-;_-* "-"??_-;_-@_-</c:formatCode>
                <c:ptCount val="31"/>
                <c:pt idx="0">
                  <c:v>143743.00218338909</c:v>
                </c:pt>
                <c:pt idx="1">
                  <c:v>143184.31932356258</c:v>
                </c:pt>
                <c:pt idx="2">
                  <c:v>146834.43967639178</c:v>
                </c:pt>
                <c:pt idx="3">
                  <c:v>151733.50392604221</c:v>
                </c:pt>
                <c:pt idx="4">
                  <c:v>158207.45210617787</c:v>
                </c:pt>
                <c:pt idx="5">
                  <c:v>160082.57219711915</c:v>
                </c:pt>
                <c:pt idx="6">
                  <c:v>160321.90229715445</c:v>
                </c:pt>
                <c:pt idx="7">
                  <c:v>157195.95611128281</c:v>
                </c:pt>
                <c:pt idx="8">
                  <c:v>159403.6142581412</c:v>
                </c:pt>
                <c:pt idx="9">
                  <c:v>165759.56628799852</c:v>
                </c:pt>
                <c:pt idx="10">
                  <c:v>167885.382689146</c:v>
                </c:pt>
                <c:pt idx="11">
                  <c:v>167707.77988257422</c:v>
                </c:pt>
                <c:pt idx="12">
                  <c:v>169267.73114430526</c:v>
                </c:pt>
                <c:pt idx="13">
                  <c:v>172570.15756778221</c:v>
                </c:pt>
                <c:pt idx="14">
                  <c:v>179095.66635955512</c:v>
                </c:pt>
                <c:pt idx="15">
                  <c:v>182938.74735849342</c:v>
                </c:pt>
                <c:pt idx="16">
                  <c:v>186678.31308087954</c:v>
                </c:pt>
                <c:pt idx="17">
                  <c:v>192095.48356208394</c:v>
                </c:pt>
                <c:pt idx="18">
                  <c:v>194998.68539693055</c:v>
                </c:pt>
                <c:pt idx="19">
                  <c:v>198553.60934721917</c:v>
                </c:pt>
                <c:pt idx="20">
                  <c:v>198555.62692056986</c:v>
                </c:pt>
                <c:pt idx="21">
                  <c:v>195056.05381517412</c:v>
                </c:pt>
                <c:pt idx="22">
                  <c:v>191095.27386977806</c:v>
                </c:pt>
                <c:pt idx="23">
                  <c:v>186045.48208676741</c:v>
                </c:pt>
                <c:pt idx="24">
                  <c:v>190388.66311557041</c:v>
                </c:pt>
                <c:pt idx="25">
                  <c:v>197146.89700625133</c:v>
                </c:pt>
                <c:pt idx="26">
                  <c:v>199105.84551077022</c:v>
                </c:pt>
                <c:pt idx="27">
                  <c:v>203440.59286964178</c:v>
                </c:pt>
                <c:pt idx="28">
                  <c:v>209737.24096603136</c:v>
                </c:pt>
                <c:pt idx="29">
                  <c:v>218131.41318291691</c:v>
                </c:pt>
                <c:pt idx="30">
                  <c:v>226778.65959600999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2-43A6-8992-A06AFE90D662}"/>
            </c:ext>
          </c:extLst>
        </c:ser>
        <c:ser>
          <c:idx val="1"/>
          <c:order val="1"/>
          <c:tx>
            <c:strRef>
              <c:f>'fig 23.10'!$D$2</c:f>
              <c:strCache>
                <c:ptCount val="1"/>
                <c:pt idx="0">
                  <c:v>Exponentiell trend 1970-89 med prognos 1990-2000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 23.10'!$B$3:$B$33</c:f>
              <c:numCache>
                <c:formatCode>General</c:formatCode>
                <c:ptCount val="3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</c:numCache>
            </c:numRef>
          </c:cat>
          <c:val>
            <c:numRef>
              <c:f>'fig 23.10'!$D$3:$D$33</c:f>
              <c:numCache>
                <c:formatCode>_-* #\ ##0_-;\-* #\ ##0_-;_-* "-"??_-;_-@_-</c:formatCode>
                <c:ptCount val="31"/>
                <c:pt idx="0">
                  <c:v>143065.01240052719</c:v>
                </c:pt>
                <c:pt idx="1">
                  <c:v>145426.14784213481</c:v>
                </c:pt>
                <c:pt idx="2">
                  <c:v>147826.25130590296</c:v>
                </c:pt>
                <c:pt idx="3">
                  <c:v>150265.96591747651</c:v>
                </c:pt>
                <c:pt idx="4">
                  <c:v>152745.94541660001</c:v>
                </c:pt>
                <c:pt idx="5">
                  <c:v>155266.85433229851</c:v>
                </c:pt>
                <c:pt idx="6">
                  <c:v>157829.36816093972</c:v>
                </c:pt>
                <c:pt idx="7">
                  <c:v>160434.17354723529</c:v>
                </c:pt>
                <c:pt idx="8">
                  <c:v>163081.96846823872</c:v>
                </c:pt>
                <c:pt idx="9">
                  <c:v>165773.46242036927</c:v>
                </c:pt>
                <c:pt idx="10">
                  <c:v>168509.37660952899</c:v>
                </c:pt>
                <c:pt idx="11">
                  <c:v>171290.44414435068</c:v>
                </c:pt>
                <c:pt idx="12">
                  <c:v>174117.41023264671</c:v>
                </c:pt>
                <c:pt idx="13">
                  <c:v>176991.03238108964</c:v>
                </c:pt>
                <c:pt idx="14">
                  <c:v>179912.08059818801</c:v>
                </c:pt>
                <c:pt idx="15">
                  <c:v>182881.33760062326</c:v>
                </c:pt>
                <c:pt idx="16">
                  <c:v>185899.59902297962</c:v>
                </c:pt>
                <c:pt idx="17">
                  <c:v>188967.67363094279</c:v>
                </c:pt>
                <c:pt idx="18">
                  <c:v>192086.38353800966</c:v>
                </c:pt>
                <c:pt idx="19">
                  <c:v>195256.56442578736</c:v>
                </c:pt>
                <c:pt idx="20">
                  <c:v>198479.06576791688</c:v>
                </c:pt>
                <c:pt idx="21">
                  <c:v>201754.75105769129</c:v>
                </c:pt>
                <c:pt idx="22">
                  <c:v>205084.4980394438</c:v>
                </c:pt>
                <c:pt idx="23">
                  <c:v>208469.19894374022</c:v>
                </c:pt>
                <c:pt idx="24">
                  <c:v>211909.76072646177</c:v>
                </c:pt>
                <c:pt idx="25">
                  <c:v>215407.10531182453</c:v>
                </c:pt>
                <c:pt idx="26">
                  <c:v>218962.16983942516</c:v>
                </c:pt>
                <c:pt idx="27">
                  <c:v>222575.9069153498</c:v>
                </c:pt>
                <c:pt idx="28">
                  <c:v>226249.28486742734</c:v>
                </c:pt>
                <c:pt idx="29">
                  <c:v>229983.28800470938</c:v>
                </c:pt>
                <c:pt idx="30">
                  <c:v>233778.9168812171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2-43A6-8992-A06AFE90D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186096"/>
        <c:axId val="343997088"/>
      </c:lineChart>
      <c:catAx>
        <c:axId val="34418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SEK, 2000 års priser</a:t>
                </a:r>
              </a:p>
              <a:p>
                <a:pPr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1.1135238249857946E-2"/>
              <c:y val="1.81474190726159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3997088"/>
        <c:crosses val="autoZero"/>
        <c:auto val="1"/>
        <c:lblAlgn val="ctr"/>
        <c:lblOffset val="100"/>
        <c:noMultiLvlLbl val="0"/>
      </c:catAx>
      <c:valAx>
        <c:axId val="343997088"/>
        <c:scaling>
          <c:orientation val="minMax"/>
          <c:min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4418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sv-SE" sz="1000"/>
              <a:t>Ursprunglig serie</a:t>
            </a:r>
          </a:p>
        </c:rich>
      </c:tx>
      <c:layout>
        <c:manualLayout>
          <c:xMode val="edge"/>
          <c:yMode val="edge"/>
          <c:x val="0.36577782506916368"/>
          <c:y val="2.4157442276237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054835435693891"/>
          <c:y val="0.18841254697774476"/>
          <c:w val="0.71353669157563893"/>
          <c:h val="0.49124538780478527"/>
        </c:manualLayout>
      </c:layout>
      <c:lineChart>
        <c:grouping val="standard"/>
        <c:varyColors val="0"/>
        <c:ser>
          <c:idx val="0"/>
          <c:order val="0"/>
          <c:tx>
            <c:strRef>
              <c:f>'Fig A1'!$C$7</c:f>
              <c:strCache>
                <c:ptCount val="1"/>
                <c:pt idx="0">
                  <c:v>C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A1'!$B$8:$B$46</c:f>
              <c:numCache>
                <c:formatCode>General</c:formatCode>
                <c:ptCount val="39"/>
                <c:pt idx="0">
                  <c:v>1960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A1'!$C$8:$C$46</c:f>
              <c:numCache>
                <c:formatCode>#,##0</c:formatCode>
                <c:ptCount val="39"/>
                <c:pt idx="0">
                  <c:v>391968.75699996948</c:v>
                </c:pt>
                <c:pt idx="1">
                  <c:v>412824.92999982834</c:v>
                </c:pt>
                <c:pt idx="2">
                  <c:v>426276.18200016022</c:v>
                </c:pt>
                <c:pt idx="3">
                  <c:v>445095.69600009918</c:v>
                </c:pt>
                <c:pt idx="4">
                  <c:v>462901.77500009537</c:v>
                </c:pt>
                <c:pt idx="5">
                  <c:v>482455.66099977493</c:v>
                </c:pt>
                <c:pt idx="6">
                  <c:v>491613.28399991989</c:v>
                </c:pt>
                <c:pt idx="7">
                  <c:v>502861.41900014877</c:v>
                </c:pt>
                <c:pt idx="8">
                  <c:v>523377.33300018311</c:v>
                </c:pt>
                <c:pt idx="9">
                  <c:v>546267.71700000763</c:v>
                </c:pt>
                <c:pt idx="10">
                  <c:v>565202.28199958801</c:v>
                </c:pt>
                <c:pt idx="11">
                  <c:v>564754.31499958038</c:v>
                </c:pt>
                <c:pt idx="12">
                  <c:v>583595.85999965668</c:v>
                </c:pt>
                <c:pt idx="13">
                  <c:v>597820.65100002289</c:v>
                </c:pt>
                <c:pt idx="14">
                  <c:v>618596.04300022125</c:v>
                </c:pt>
                <c:pt idx="15">
                  <c:v>636218.52900028229</c:v>
                </c:pt>
                <c:pt idx="16">
                  <c:v>662780.77499961853</c:v>
                </c:pt>
                <c:pt idx="17">
                  <c:v>655738.14500045776</c:v>
                </c:pt>
                <c:pt idx="18">
                  <c:v>651265.8170003891</c:v>
                </c:pt>
                <c:pt idx="19">
                  <c:v>666758.625</c:v>
                </c:pt>
                <c:pt idx="20">
                  <c:v>661055</c:v>
                </c:pt>
                <c:pt idx="21">
                  <c:v>659350</c:v>
                </c:pt>
                <c:pt idx="22">
                  <c:v>664107</c:v>
                </c:pt>
                <c:pt idx="23">
                  <c:v>650897</c:v>
                </c:pt>
                <c:pt idx="24">
                  <c:v>660486</c:v>
                </c:pt>
                <c:pt idx="25">
                  <c:v>678181</c:v>
                </c:pt>
                <c:pt idx="26">
                  <c:v>708202</c:v>
                </c:pt>
                <c:pt idx="27">
                  <c:v>740494</c:v>
                </c:pt>
                <c:pt idx="28">
                  <c:v>758507</c:v>
                </c:pt>
                <c:pt idx="29">
                  <c:v>767348</c:v>
                </c:pt>
                <c:pt idx="30">
                  <c:v>764262</c:v>
                </c:pt>
                <c:pt idx="31">
                  <c:v>771310</c:v>
                </c:pt>
                <c:pt idx="32">
                  <c:v>760507</c:v>
                </c:pt>
                <c:pt idx="33">
                  <c:v>737231</c:v>
                </c:pt>
                <c:pt idx="34">
                  <c:v>750370</c:v>
                </c:pt>
                <c:pt idx="35">
                  <c:v>756201</c:v>
                </c:pt>
                <c:pt idx="36">
                  <c:v>766015</c:v>
                </c:pt>
                <c:pt idx="37">
                  <c:v>781445</c:v>
                </c:pt>
                <c:pt idx="38">
                  <c:v>803325.46000003815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8-414A-8345-58829CB37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47056"/>
        <c:axId val="1"/>
      </c:lineChart>
      <c:catAx>
        <c:axId val="162154705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-* #,##0\ _k_r_-;\-* #,##0\ _k_r_-;_-* &quot;-&quot;??\ _k_r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621547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1000"/>
              <a:t>Index  1980 = 1</a:t>
            </a:r>
          </a:p>
        </c:rich>
      </c:tx>
      <c:layout>
        <c:manualLayout>
          <c:xMode val="edge"/>
          <c:yMode val="edge"/>
          <c:x val="0.36829332825332312"/>
          <c:y val="3.23529987855995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98865006739024"/>
          <c:y val="0.18657513127958722"/>
          <c:w val="0.73934454139178551"/>
          <c:h val="0.62360343949543617"/>
        </c:manualLayout>
      </c:layout>
      <c:lineChart>
        <c:grouping val="standard"/>
        <c:varyColors val="0"/>
        <c:ser>
          <c:idx val="0"/>
          <c:order val="0"/>
          <c:tx>
            <c:strRef>
              <c:f>'Fig A1'!$D$7</c:f>
              <c:strCache>
                <c:ptCount val="1"/>
                <c:pt idx="0">
                  <c:v>C-index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A1'!$B$8:$B$46</c:f>
              <c:numCache>
                <c:formatCode>General</c:formatCode>
                <c:ptCount val="39"/>
                <c:pt idx="0">
                  <c:v>1960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A1'!$D$8:$D$46</c:f>
              <c:numCache>
                <c:formatCode>0.00</c:formatCode>
                <c:ptCount val="39"/>
                <c:pt idx="0">
                  <c:v>0.59294424367105536</c:v>
                </c:pt>
                <c:pt idx="1">
                  <c:v>0.6244940738665139</c:v>
                </c:pt>
                <c:pt idx="2">
                  <c:v>0.64484223249224382</c:v>
                </c:pt>
                <c:pt idx="3">
                  <c:v>0.67331114052552232</c:v>
                </c:pt>
                <c:pt idx="4">
                  <c:v>0.70024699155152803</c:v>
                </c:pt>
                <c:pt idx="5">
                  <c:v>0.72982680866157112</c:v>
                </c:pt>
                <c:pt idx="6">
                  <c:v>0.74367985114690893</c:v>
                </c:pt>
                <c:pt idx="7">
                  <c:v>0.76069528102827866</c:v>
                </c:pt>
                <c:pt idx="8">
                  <c:v>0.79173039005859291</c:v>
                </c:pt>
                <c:pt idx="9">
                  <c:v>0.82635743924485505</c:v>
                </c:pt>
                <c:pt idx="10">
                  <c:v>0.85500038877186924</c:v>
                </c:pt>
                <c:pt idx="11">
                  <c:v>0.85432273411377324</c:v>
                </c:pt>
                <c:pt idx="12">
                  <c:v>0.88282496917753694</c:v>
                </c:pt>
                <c:pt idx="13">
                  <c:v>0.90434328611087256</c:v>
                </c:pt>
                <c:pt idx="14">
                  <c:v>0.93577091618733876</c:v>
                </c:pt>
                <c:pt idx="15">
                  <c:v>0.9624290399441533</c:v>
                </c:pt>
                <c:pt idx="16">
                  <c:v>1.0026106375409285</c:v>
                </c:pt>
                <c:pt idx="17">
                  <c:v>0.99195701568017447</c:v>
                </c:pt>
                <c:pt idx="18">
                  <c:v>0.98519157558809645</c:v>
                </c:pt>
                <c:pt idx="19">
                  <c:v>1.0086280642306615</c:v>
                </c:pt>
                <c:pt idx="20">
                  <c:v>1</c:v>
                </c:pt>
                <c:pt idx="21">
                  <c:v>0.997420789495579</c:v>
                </c:pt>
                <c:pt idx="22">
                  <c:v>1.0046168624395853</c:v>
                </c:pt>
                <c:pt idx="23">
                  <c:v>0.984633653780699</c:v>
                </c:pt>
                <c:pt idx="24">
                  <c:v>0.99913925467623721</c:v>
                </c:pt>
                <c:pt idx="25">
                  <c:v>1.0259070727851691</c:v>
                </c:pt>
                <c:pt idx="26">
                  <c:v>1.071320843197616</c:v>
                </c:pt>
                <c:pt idx="27">
                  <c:v>1.1201700312379455</c:v>
                </c:pt>
                <c:pt idx="28">
                  <c:v>1.147418898578787</c:v>
                </c:pt>
                <c:pt idx="29">
                  <c:v>1.160792974865934</c:v>
                </c:pt>
                <c:pt idx="30">
                  <c:v>1.1561246794896038</c:v>
                </c:pt>
                <c:pt idx="31">
                  <c:v>1.1667864247301662</c:v>
                </c:pt>
                <c:pt idx="32">
                  <c:v>1.1504443654461429</c:v>
                </c:pt>
                <c:pt idx="33">
                  <c:v>1.1152339820438542</c:v>
                </c:pt>
                <c:pt idx="34">
                  <c:v>1.1351097866289492</c:v>
                </c:pt>
                <c:pt idx="35">
                  <c:v>1.1439305352807254</c:v>
                </c:pt>
                <c:pt idx="36">
                  <c:v>1.1587765011988413</c:v>
                </c:pt>
                <c:pt idx="37">
                  <c:v>1.1821179780804925</c:v>
                </c:pt>
                <c:pt idx="38">
                  <c:v>1.2152172814668041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022-9752-F47C124C7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52048"/>
        <c:axId val="1"/>
      </c:lineChart>
      <c:catAx>
        <c:axId val="16215520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21552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1000"/>
              <a:t>Index 1980 = 100</a:t>
            </a:r>
          </a:p>
        </c:rich>
      </c:tx>
      <c:layout>
        <c:manualLayout>
          <c:xMode val="edge"/>
          <c:yMode val="edge"/>
          <c:x val="0.35490516515624232"/>
          <c:y val="5.684800763540920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372708692856752"/>
          <c:y val="0.14962419470293487"/>
          <c:w val="0.7358734304999871"/>
          <c:h val="0.68752236936292066"/>
        </c:manualLayout>
      </c:layout>
      <c:lineChart>
        <c:grouping val="standard"/>
        <c:varyColors val="0"/>
        <c:ser>
          <c:idx val="0"/>
          <c:order val="0"/>
          <c:tx>
            <c:strRef>
              <c:f>'Fig A1'!$E$7</c:f>
              <c:strCache>
                <c:ptCount val="1"/>
                <c:pt idx="0">
                  <c:v>C-index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'Fig A1'!$B$8:$B$46</c:f>
              <c:numCache>
                <c:formatCode>General</c:formatCode>
                <c:ptCount val="39"/>
                <c:pt idx="0">
                  <c:v>1960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A1'!$E$8:$E$46</c:f>
              <c:numCache>
                <c:formatCode>0.0</c:formatCode>
                <c:ptCount val="39"/>
                <c:pt idx="0">
                  <c:v>59.294424367105535</c:v>
                </c:pt>
                <c:pt idx="1">
                  <c:v>62.449407386651387</c:v>
                </c:pt>
                <c:pt idx="2">
                  <c:v>64.484223249224385</c:v>
                </c:pt>
                <c:pt idx="3">
                  <c:v>67.331114052552238</c:v>
                </c:pt>
                <c:pt idx="4">
                  <c:v>70.024699155152803</c:v>
                </c:pt>
                <c:pt idx="5">
                  <c:v>72.982680866157111</c:v>
                </c:pt>
                <c:pt idx="6">
                  <c:v>74.367985114690896</c:v>
                </c:pt>
                <c:pt idx="7">
                  <c:v>76.069528102827874</c:v>
                </c:pt>
                <c:pt idx="8">
                  <c:v>79.17303900585928</c:v>
                </c:pt>
                <c:pt idx="9">
                  <c:v>82.635743924485496</c:v>
                </c:pt>
                <c:pt idx="10">
                  <c:v>85.500038877186924</c:v>
                </c:pt>
                <c:pt idx="11">
                  <c:v>85.432273411377324</c:v>
                </c:pt>
                <c:pt idx="12">
                  <c:v>88.28249691775369</c:v>
                </c:pt>
                <c:pt idx="13">
                  <c:v>90.434328611087267</c:v>
                </c:pt>
                <c:pt idx="14">
                  <c:v>93.577091618733874</c:v>
                </c:pt>
                <c:pt idx="15">
                  <c:v>96.242903994415329</c:v>
                </c:pt>
                <c:pt idx="16" formatCode="0">
                  <c:v>100.26106375409286</c:v>
                </c:pt>
                <c:pt idx="17">
                  <c:v>99.195701568017455</c:v>
                </c:pt>
                <c:pt idx="18">
                  <c:v>98.519157558809638</c:v>
                </c:pt>
                <c:pt idx="19">
                  <c:v>100.86280642306616</c:v>
                </c:pt>
                <c:pt idx="20">
                  <c:v>100</c:v>
                </c:pt>
                <c:pt idx="21">
                  <c:v>99.742078949557907</c:v>
                </c:pt>
                <c:pt idx="22">
                  <c:v>100.46168624395852</c:v>
                </c:pt>
                <c:pt idx="23">
                  <c:v>98.463365378069909</c:v>
                </c:pt>
                <c:pt idx="24">
                  <c:v>99.913925467623727</c:v>
                </c:pt>
                <c:pt idx="25">
                  <c:v>102.59070727851692</c:v>
                </c:pt>
                <c:pt idx="26">
                  <c:v>107.13208431976159</c:v>
                </c:pt>
                <c:pt idx="27">
                  <c:v>112.01700312379454</c:v>
                </c:pt>
                <c:pt idx="28">
                  <c:v>114.74188985787869</c:v>
                </c:pt>
                <c:pt idx="29">
                  <c:v>116.0792974865934</c:v>
                </c:pt>
                <c:pt idx="30">
                  <c:v>115.61246794896037</c:v>
                </c:pt>
                <c:pt idx="31">
                  <c:v>116.67864247301662</c:v>
                </c:pt>
                <c:pt idx="32">
                  <c:v>115.04443654461429</c:v>
                </c:pt>
                <c:pt idx="33">
                  <c:v>111.52339820438542</c:v>
                </c:pt>
                <c:pt idx="34">
                  <c:v>113.51097866289491</c:v>
                </c:pt>
                <c:pt idx="35">
                  <c:v>114.39305352807256</c:v>
                </c:pt>
                <c:pt idx="36">
                  <c:v>115.87765011988412</c:v>
                </c:pt>
                <c:pt idx="37">
                  <c:v>118.21179780804925</c:v>
                </c:pt>
                <c:pt idx="38">
                  <c:v>121.5217281466804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4-4203-BFD4-5A11D6ED0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59536"/>
        <c:axId val="1"/>
      </c:lineChart>
      <c:catAx>
        <c:axId val="1621559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21559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Basår</a:t>
            </a:r>
            <a:r>
              <a:rPr lang="en-US" baseline="0"/>
              <a:t> </a:t>
            </a:r>
            <a:r>
              <a:rPr lang="en-US"/>
              <a:t>1980 = 100</a:t>
            </a:r>
          </a:p>
        </c:rich>
      </c:tx>
      <c:layout>
        <c:manualLayout>
          <c:xMode val="edge"/>
          <c:yMode val="edge"/>
          <c:x val="0.21500100948919842"/>
          <c:y val="2.3716914903746735E-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76853556524645"/>
          <c:y val="0.19880322740741424"/>
          <c:w val="0.78996664807260752"/>
          <c:h val="0.53616627997757171"/>
        </c:manualLayout>
      </c:layout>
      <c:lineChart>
        <c:grouping val="standard"/>
        <c:varyColors val="0"/>
        <c:ser>
          <c:idx val="0"/>
          <c:order val="0"/>
          <c:tx>
            <c:strRef>
              <c:f>'Fig A2'!$C$4</c:f>
              <c:strCache>
                <c:ptCount val="1"/>
                <c:pt idx="0">
                  <c:v>Basår = 1980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A2'!$B$5:$B$28</c:f>
              <c:numCache>
                <c:formatCode>General</c:formatCode>
                <c:ptCount val="24"/>
                <c:pt idx="0">
                  <c:v>75</c:v>
                </c:pt>
                <c:pt idx="1">
                  <c:v>76</c:v>
                </c:pt>
                <c:pt idx="2">
                  <c:v>77</c:v>
                </c:pt>
                <c:pt idx="3">
                  <c:v>78</c:v>
                </c:pt>
                <c:pt idx="4">
                  <c:v>79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83</c:v>
                </c:pt>
                <c:pt idx="9">
                  <c:v>84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88</c:v>
                </c:pt>
                <c:pt idx="14">
                  <c:v>89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96</c:v>
                </c:pt>
                <c:pt idx="22">
                  <c:v>97</c:v>
                </c:pt>
                <c:pt idx="23">
                  <c:v>98</c:v>
                </c:pt>
              </c:numCache>
            </c:numRef>
          </c:cat>
          <c:val>
            <c:numRef>
              <c:f>'Fig A2'!$C$5:$C$28</c:f>
              <c:numCache>
                <c:formatCode>General</c:formatCode>
                <c:ptCount val="24"/>
                <c:pt idx="0">
                  <c:v>93</c:v>
                </c:pt>
                <c:pt idx="1">
                  <c:v>92</c:v>
                </c:pt>
                <c:pt idx="2">
                  <c:v>94</c:v>
                </c:pt>
                <c:pt idx="3">
                  <c:v>97</c:v>
                </c:pt>
                <c:pt idx="4">
                  <c:v>99</c:v>
                </c:pt>
                <c:pt idx="5">
                  <c:v>100</c:v>
                </c:pt>
                <c:pt idx="6">
                  <c:v>106</c:v>
                </c:pt>
                <c:pt idx="7">
                  <c:v>107</c:v>
                </c:pt>
                <c:pt idx="8" formatCode="0">
                  <c:v>111.97674418604652</c:v>
                </c:pt>
                <c:pt idx="9" formatCode="0">
                  <c:v>109.48837209302326</c:v>
                </c:pt>
                <c:pt idx="10" formatCode="0">
                  <c:v>113.22093023255813</c:v>
                </c:pt>
                <c:pt idx="11" formatCode="0">
                  <c:v>120.68604651162791</c:v>
                </c:pt>
                <c:pt idx="12" formatCode="0">
                  <c:v>115.70930232558139</c:v>
                </c:pt>
                <c:pt idx="13" formatCode="0">
                  <c:v>116.95348837209302</c:v>
                </c:pt>
                <c:pt idx="14" formatCode="0">
                  <c:v>120.68604651162791</c:v>
                </c:pt>
                <c:pt idx="15" formatCode="0">
                  <c:v>121.93023255813954</c:v>
                </c:pt>
                <c:pt idx="16" formatCode="0">
                  <c:v>124.41860465116279</c:v>
                </c:pt>
                <c:pt idx="17" formatCode="0">
                  <c:v>121.93023255813954</c:v>
                </c:pt>
                <c:pt idx="18" formatCode="0">
                  <c:v>125.66279069767442</c:v>
                </c:pt>
                <c:pt idx="19" formatCode="0">
                  <c:v>130.63953488372093</c:v>
                </c:pt>
                <c:pt idx="20" formatCode="0">
                  <c:v>125.66279069767442</c:v>
                </c:pt>
                <c:pt idx="21" formatCode="0">
                  <c:v>131.88372093023256</c:v>
                </c:pt>
                <c:pt idx="22" formatCode="0">
                  <c:v>134.37209302325581</c:v>
                </c:pt>
                <c:pt idx="23" formatCode="0">
                  <c:v>133.12790697674419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8A-4903-BD32-9D1896F0E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398272"/>
        <c:axId val="1"/>
      </c:lineChart>
      <c:catAx>
        <c:axId val="15753982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75398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Basår 1991 = 100</a:t>
            </a:r>
          </a:p>
        </c:rich>
      </c:tx>
      <c:layout>
        <c:manualLayout>
          <c:xMode val="edge"/>
          <c:yMode val="edge"/>
          <c:x val="0.33044534442561369"/>
          <c:y val="5.5557713447923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32402884065233"/>
          <c:y val="0.17172384156630924"/>
          <c:w val="0.78843099722602561"/>
          <c:h val="0.59093204303700542"/>
        </c:manualLayout>
      </c:layout>
      <c:lineChart>
        <c:grouping val="standard"/>
        <c:varyColors val="0"/>
        <c:ser>
          <c:idx val="0"/>
          <c:order val="0"/>
          <c:tx>
            <c:strRef>
              <c:f>'Fig A2'!$D$4</c:f>
              <c:strCache>
                <c:ptCount val="1"/>
                <c:pt idx="0">
                  <c:v>Basår = 1991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A2'!$B$5:$B$28</c:f>
              <c:numCache>
                <c:formatCode>General</c:formatCode>
                <c:ptCount val="24"/>
                <c:pt idx="0">
                  <c:v>75</c:v>
                </c:pt>
                <c:pt idx="1">
                  <c:v>76</c:v>
                </c:pt>
                <c:pt idx="2">
                  <c:v>77</c:v>
                </c:pt>
                <c:pt idx="3">
                  <c:v>78</c:v>
                </c:pt>
                <c:pt idx="4">
                  <c:v>79</c:v>
                </c:pt>
                <c:pt idx="5">
                  <c:v>80</c:v>
                </c:pt>
                <c:pt idx="6">
                  <c:v>81</c:v>
                </c:pt>
                <c:pt idx="7">
                  <c:v>82</c:v>
                </c:pt>
                <c:pt idx="8">
                  <c:v>83</c:v>
                </c:pt>
                <c:pt idx="9">
                  <c:v>84</c:v>
                </c:pt>
                <c:pt idx="10">
                  <c:v>85</c:v>
                </c:pt>
                <c:pt idx="11">
                  <c:v>86</c:v>
                </c:pt>
                <c:pt idx="12">
                  <c:v>87</c:v>
                </c:pt>
                <c:pt idx="13">
                  <c:v>88</c:v>
                </c:pt>
                <c:pt idx="14">
                  <c:v>89</c:v>
                </c:pt>
                <c:pt idx="15">
                  <c:v>90</c:v>
                </c:pt>
                <c:pt idx="16">
                  <c:v>91</c:v>
                </c:pt>
                <c:pt idx="17">
                  <c:v>92</c:v>
                </c:pt>
                <c:pt idx="18">
                  <c:v>93</c:v>
                </c:pt>
                <c:pt idx="19">
                  <c:v>94</c:v>
                </c:pt>
                <c:pt idx="20">
                  <c:v>95</c:v>
                </c:pt>
                <c:pt idx="21">
                  <c:v>96</c:v>
                </c:pt>
                <c:pt idx="22">
                  <c:v>97</c:v>
                </c:pt>
                <c:pt idx="23">
                  <c:v>98</c:v>
                </c:pt>
              </c:numCache>
            </c:numRef>
          </c:cat>
          <c:val>
            <c:numRef>
              <c:f>'Fig A2'!$D$5:$D$28</c:f>
              <c:numCache>
                <c:formatCode>0</c:formatCode>
                <c:ptCount val="24"/>
                <c:pt idx="0">
                  <c:v>74.747663551401871</c:v>
                </c:pt>
                <c:pt idx="1">
                  <c:v>73.943925233644862</c:v>
                </c:pt>
                <c:pt idx="2">
                  <c:v>75.55140186915888</c:v>
                </c:pt>
                <c:pt idx="3">
                  <c:v>77.962616822429908</c:v>
                </c:pt>
                <c:pt idx="4">
                  <c:v>79.570093457943926</c:v>
                </c:pt>
                <c:pt idx="5">
                  <c:v>80.373831775700936</c:v>
                </c:pt>
                <c:pt idx="6">
                  <c:v>85.196261682242991</c:v>
                </c:pt>
                <c:pt idx="7" formatCode="General">
                  <c:v>86</c:v>
                </c:pt>
                <c:pt idx="8" formatCode="General">
                  <c:v>90</c:v>
                </c:pt>
                <c:pt idx="9" formatCode="General">
                  <c:v>88</c:v>
                </c:pt>
                <c:pt idx="10" formatCode="General">
                  <c:v>91</c:v>
                </c:pt>
                <c:pt idx="11" formatCode="General">
                  <c:v>97</c:v>
                </c:pt>
                <c:pt idx="12" formatCode="General">
                  <c:v>93</c:v>
                </c:pt>
                <c:pt idx="13" formatCode="General">
                  <c:v>94</c:v>
                </c:pt>
                <c:pt idx="14" formatCode="General">
                  <c:v>97</c:v>
                </c:pt>
                <c:pt idx="15" formatCode="General">
                  <c:v>98</c:v>
                </c:pt>
                <c:pt idx="16" formatCode="General">
                  <c:v>100</c:v>
                </c:pt>
                <c:pt idx="17" formatCode="General">
                  <c:v>98</c:v>
                </c:pt>
                <c:pt idx="18" formatCode="General">
                  <c:v>101</c:v>
                </c:pt>
                <c:pt idx="19" formatCode="General">
                  <c:v>105</c:v>
                </c:pt>
                <c:pt idx="20" formatCode="General">
                  <c:v>101</c:v>
                </c:pt>
                <c:pt idx="21" formatCode="General">
                  <c:v>106</c:v>
                </c:pt>
                <c:pt idx="22" formatCode="General">
                  <c:v>108</c:v>
                </c:pt>
                <c:pt idx="23" formatCode="General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EF2-AF0D-D4BBD54E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401184"/>
        <c:axId val="1"/>
      </c:lineChart>
      <c:catAx>
        <c:axId val="157540118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575401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Ursprunglig serie</a:t>
            </a:r>
          </a:p>
        </c:rich>
      </c:tx>
      <c:layout>
        <c:manualLayout>
          <c:xMode val="edge"/>
          <c:yMode val="edge"/>
          <c:x val="0.34069592403890692"/>
          <c:y val="2.2889580662882256E-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64250424579281"/>
          <c:y val="0.18605346595648739"/>
          <c:w val="0.75601783232978226"/>
          <c:h val="0.59304080449246166"/>
        </c:manualLayout>
      </c:layout>
      <c:lineChart>
        <c:grouping val="standard"/>
        <c:varyColors val="0"/>
        <c:ser>
          <c:idx val="0"/>
          <c:order val="0"/>
          <c:tx>
            <c:strRef>
              <c:f>'Fig A3'!$C$5</c:f>
              <c:strCache>
                <c:ptCount val="1"/>
                <c:pt idx="0">
                  <c:v>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A3'!$B$6:$B$44</c:f>
              <c:numCache>
                <c:formatCode>General</c:formatCod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A3'!$C$6:$C$44</c:f>
              <c:numCache>
                <c:formatCode>0</c:formatCode>
                <c:ptCount val="39"/>
                <c:pt idx="0">
                  <c:v>278011.51972124761</c:v>
                </c:pt>
                <c:pt idx="1">
                  <c:v>293819.39502609882</c:v>
                </c:pt>
                <c:pt idx="2">
                  <c:v>306340.89582797716</c:v>
                </c:pt>
                <c:pt idx="3">
                  <c:v>322651.61098342476</c:v>
                </c:pt>
                <c:pt idx="4">
                  <c:v>344654.88425667974</c:v>
                </c:pt>
                <c:pt idx="5">
                  <c:v>357841.70607169339</c:v>
                </c:pt>
                <c:pt idx="6">
                  <c:v>365315.73501550313</c:v>
                </c:pt>
                <c:pt idx="7">
                  <c:v>377599.30614854163</c:v>
                </c:pt>
                <c:pt idx="8">
                  <c:v>391340.72584279208</c:v>
                </c:pt>
                <c:pt idx="9">
                  <c:v>410957.31659281056</c:v>
                </c:pt>
                <c:pt idx="10">
                  <c:v>437563.1639116896</c:v>
                </c:pt>
                <c:pt idx="11">
                  <c:v>441695.63414222864</c:v>
                </c:pt>
                <c:pt idx="12">
                  <c:v>451788.58722754207</c:v>
                </c:pt>
                <c:pt idx="13">
                  <c:v>469722.65393762174</c:v>
                </c:pt>
                <c:pt idx="14">
                  <c:v>484746.90192341065</c:v>
                </c:pt>
                <c:pt idx="15">
                  <c:v>497112.20384516718</c:v>
                </c:pt>
                <c:pt idx="16">
                  <c:v>502379.85108540003</c:v>
                </c:pt>
                <c:pt idx="17">
                  <c:v>494352.27524546935</c:v>
                </c:pt>
                <c:pt idx="18">
                  <c:v>503012.19350894238</c:v>
                </c:pt>
                <c:pt idx="19">
                  <c:v>522329.86079989909</c:v>
                </c:pt>
                <c:pt idx="20">
                  <c:v>531054</c:v>
                </c:pt>
                <c:pt idx="21">
                  <c:v>530983.22672423767</c:v>
                </c:pt>
                <c:pt idx="22">
                  <c:v>536308.27879113425</c:v>
                </c:pt>
                <c:pt idx="23">
                  <c:v>545706.16063529672</c:v>
                </c:pt>
                <c:pt idx="24">
                  <c:v>567784.72201395349</c:v>
                </c:pt>
                <c:pt idx="25">
                  <c:v>578745.0301421911</c:v>
                </c:pt>
                <c:pt idx="26">
                  <c:v>592021.28008993133</c:v>
                </c:pt>
                <c:pt idx="27">
                  <c:v>610644.37584294938</c:v>
                </c:pt>
                <c:pt idx="28">
                  <c:v>624384.84481986624</c:v>
                </c:pt>
                <c:pt idx="29">
                  <c:v>639222.11248448794</c:v>
                </c:pt>
                <c:pt idx="30">
                  <c:v>647938.02859062015</c:v>
                </c:pt>
                <c:pt idx="31">
                  <c:v>640703.5753451424</c:v>
                </c:pt>
                <c:pt idx="32">
                  <c:v>631596.35277240165</c:v>
                </c:pt>
                <c:pt idx="33">
                  <c:v>617564.89996563434</c:v>
                </c:pt>
                <c:pt idx="34">
                  <c:v>638168.64472051605</c:v>
                </c:pt>
                <c:pt idx="35">
                  <c:v>663328.76867854712</c:v>
                </c:pt>
                <c:pt idx="36">
                  <c:v>671736.837438346</c:v>
                </c:pt>
                <c:pt idx="37">
                  <c:v>683560.97415337921</c:v>
                </c:pt>
                <c:pt idx="38">
                  <c:v>702872.68220939941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6-44F6-B253-1C81B9A3A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42064"/>
        <c:axId val="1"/>
      </c:lineChart>
      <c:catAx>
        <c:axId val="1621542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\ _k_r_-;\-* #,##0\ _k_r_-;_-* &quot;-&quot;??\ _k_r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sv-SE"/>
          </a:p>
        </c:txPr>
        <c:crossAx val="1621542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2002-2022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755246931449743E-2"/>
          <c:y val="0.10479543597302519"/>
          <c:w val="0.86590109715145913"/>
          <c:h val="0.76962508687384001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1710671515349073E-2"/>
                  <c:y val="4.6184738955823222E-2"/>
                </c:manualLayout>
              </c:layout>
              <c:tx>
                <c:rich>
                  <a:bodyPr/>
                  <a:lstStyle/>
                  <a:p>
                    <a:fld id="{2EF0230B-1EAD-4B07-9490-CF07D7F0E13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9298860648554"/>
                      <c:h val="0.1025301204819277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553-40D5-A636-ECF5600A8B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DE5FB8C-6AFB-4D0F-9F8C-9BD9A223EB3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553-40D5-A636-ECF5600A8B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F072185-1353-4446-9296-8B916CDE418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553-40D5-A636-ECF5600A8B76}"/>
                </c:ext>
              </c:extLst>
            </c:dLbl>
            <c:dLbl>
              <c:idx val="3"/>
              <c:layout>
                <c:manualLayout>
                  <c:x val="-5.821466285019692E-2"/>
                  <c:y val="-4.015906144262088E-3"/>
                </c:manualLayout>
              </c:layout>
              <c:tx>
                <c:rich>
                  <a:bodyPr/>
                  <a:lstStyle/>
                  <a:p>
                    <a:fld id="{49A6E1AF-0E11-4CDB-9695-1EC9E4EFEFE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40490797546011"/>
                      <c:h val="9.04819277108433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553-40D5-A636-ECF5600A8B7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ED6C50D-8C0A-42B8-B5E3-D67E22F68D3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553-40D5-A636-ECF5600A8B76}"/>
                </c:ext>
              </c:extLst>
            </c:dLbl>
            <c:dLbl>
              <c:idx val="5"/>
              <c:layout>
                <c:manualLayout>
                  <c:x val="-6.2946372486104157E-2"/>
                  <c:y val="-8.0319704012902001E-3"/>
                </c:manualLayout>
              </c:layout>
              <c:tx>
                <c:rich>
                  <a:bodyPr/>
                  <a:lstStyle/>
                  <a:p>
                    <a:fld id="{68C1FE73-119E-4B53-B26E-92D097CB9E9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13163615284285"/>
                      <c:h val="9.04819277108433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553-40D5-A636-ECF5600A8B76}"/>
                </c:ext>
              </c:extLst>
            </c:dLbl>
            <c:dLbl>
              <c:idx val="6"/>
              <c:layout>
                <c:manualLayout>
                  <c:x val="-3.9439088518843139E-2"/>
                  <c:y val="2.4096543654934698E-2"/>
                </c:manualLayout>
              </c:layout>
              <c:tx>
                <c:rich>
                  <a:bodyPr/>
                  <a:lstStyle/>
                  <a:p>
                    <a:fld id="{827BC505-F03C-4DE2-84C8-9C90BBC5806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83523225241017"/>
                      <c:h val="9.04819277108433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553-40D5-A636-ECF5600A8B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'Fig 7.2'!$E$3:$E$9</c:f>
              <c:numCache>
                <c:formatCode>General</c:formatCode>
                <c:ptCount val="7"/>
                <c:pt idx="0">
                  <c:v>1304.7852329131913</c:v>
                </c:pt>
                <c:pt idx="1">
                  <c:v>819.26532017901354</c:v>
                </c:pt>
                <c:pt idx="2">
                  <c:v>5313.7852481059081</c:v>
                </c:pt>
                <c:pt idx="3">
                  <c:v>48107.863477402643</c:v>
                </c:pt>
                <c:pt idx="4">
                  <c:v>26999.682545727752</c:v>
                </c:pt>
                <c:pt idx="5">
                  <c:v>6756.570952308346</c:v>
                </c:pt>
                <c:pt idx="6">
                  <c:v>4878.8771233882781</c:v>
                </c:pt>
              </c:numCache>
            </c:numRef>
          </c:xVal>
          <c:yVal>
            <c:numRef>
              <c:f>'Fig 7.2'!$F$3:$F$9</c:f>
              <c:numCache>
                <c:formatCode>_(* #,##0.00_);_(* \(#,##0.00\);_(* "-"??_);_(@_)</c:formatCode>
                <c:ptCount val="7"/>
                <c:pt idx="0">
                  <c:v>1.0979699085763173</c:v>
                </c:pt>
                <c:pt idx="1">
                  <c:v>4.5271742470856822</c:v>
                </c:pt>
                <c:pt idx="2">
                  <c:v>4.2000610347954677</c:v>
                </c:pt>
                <c:pt idx="3">
                  <c:v>1.19099600608115</c:v>
                </c:pt>
                <c:pt idx="4">
                  <c:v>1.1829440973518217</c:v>
                </c:pt>
                <c:pt idx="5">
                  <c:v>1.3649235795996901</c:v>
                </c:pt>
                <c:pt idx="6">
                  <c:v>1.2547735558022737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 7.2'!$B$3:$B$9</c15:f>
                <c15:dlblRangeCache>
                  <c:ptCount val="7"/>
                  <c:pt idx="0">
                    <c:v>Subsahariska Afrika</c:v>
                  </c:pt>
                  <c:pt idx="1">
                    <c:v>Sydasien</c:v>
                  </c:pt>
                  <c:pt idx="2">
                    <c:v>Östasien</c:v>
                  </c:pt>
                  <c:pt idx="3">
                    <c:v>Nordamerika</c:v>
                  </c:pt>
                  <c:pt idx="4">
                    <c:v>EU</c:v>
                  </c:pt>
                  <c:pt idx="5">
                    <c:v>Latinamerika</c:v>
                  </c:pt>
                  <c:pt idx="6">
                    <c:v>Arabvärlden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5553-40D5-A636-ECF5600A8B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939003840"/>
        <c:axId val="1939005488"/>
      </c:scatterChart>
      <c:valAx>
        <c:axId val="193900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BNP per capita 2002, 2015 USD</a:t>
                </a:r>
              </a:p>
            </c:rich>
          </c:tx>
          <c:layout>
            <c:manualLayout>
              <c:xMode val="edge"/>
              <c:yMode val="edge"/>
              <c:x val="0.58821209465381241"/>
              <c:y val="0.902944692154444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39005488"/>
        <c:crosses val="autoZero"/>
        <c:crossBetween val="midCat"/>
      </c:valAx>
      <c:valAx>
        <c:axId val="1939005488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39003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Logaritmerad serie</a:t>
            </a:r>
          </a:p>
        </c:rich>
      </c:tx>
      <c:layout>
        <c:manualLayout>
          <c:xMode val="edge"/>
          <c:yMode val="edge"/>
          <c:x val="0.25641844548192538"/>
          <c:y val="4.928047787130057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65893201402921"/>
          <c:y val="0.17734615347319946"/>
          <c:w val="0.80039447502690475"/>
          <c:h val="0.66504807552449796"/>
        </c:manualLayout>
      </c:layout>
      <c:lineChart>
        <c:grouping val="standard"/>
        <c:varyColors val="0"/>
        <c:ser>
          <c:idx val="0"/>
          <c:order val="0"/>
          <c:tx>
            <c:strRef>
              <c:f>'Fig A3'!$D$5</c:f>
              <c:strCache>
                <c:ptCount val="1"/>
                <c:pt idx="0">
                  <c:v>lny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A3'!$B$6:$B$44</c:f>
              <c:numCache>
                <c:formatCode>General</c:formatCod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A3'!$D$6:$D$44</c:f>
              <c:numCache>
                <c:formatCode>0.00</c:formatCode>
                <c:ptCount val="39"/>
                <c:pt idx="0">
                  <c:v>12.535417829660465</c:v>
                </c:pt>
                <c:pt idx="1">
                  <c:v>12.590720554927332</c:v>
                </c:pt>
                <c:pt idx="2">
                  <c:v>12.632453799507463</c:v>
                </c:pt>
                <c:pt idx="3">
                  <c:v>12.684328416326649</c:v>
                </c:pt>
                <c:pt idx="4">
                  <c:v>12.750298859856148</c:v>
                </c:pt>
                <c:pt idx="5">
                  <c:v>12.787846005789566</c:v>
                </c:pt>
                <c:pt idx="6">
                  <c:v>12.808517286083747</c:v>
                </c:pt>
                <c:pt idx="7">
                  <c:v>12.841588875721449</c:v>
                </c:pt>
                <c:pt idx="8">
                  <c:v>12.877333881092961</c:v>
                </c:pt>
                <c:pt idx="9">
                  <c:v>12.926244635513083</c:v>
                </c:pt>
                <c:pt idx="10">
                  <c:v>12.988976349014079</c:v>
                </c:pt>
                <c:pt idx="11">
                  <c:v>12.998376313320755</c:v>
                </c:pt>
                <c:pt idx="12">
                  <c:v>13.020969622023106</c:v>
                </c:pt>
                <c:pt idx="13">
                  <c:v>13.059897701504829</c:v>
                </c:pt>
                <c:pt idx="14">
                  <c:v>13.091382182003322</c:v>
                </c:pt>
                <c:pt idx="15">
                  <c:v>13.116571041862219</c:v>
                </c:pt>
                <c:pt idx="16">
                  <c:v>13.127111788008239</c:v>
                </c:pt>
                <c:pt idx="17">
                  <c:v>13.111003649813867</c:v>
                </c:pt>
                <c:pt idx="18">
                  <c:v>13.128369690356529</c:v>
                </c:pt>
                <c:pt idx="19">
                  <c:v>13.166054584530334</c:v>
                </c:pt>
                <c:pt idx="20">
                  <c:v>13.182618989968752</c:v>
                </c:pt>
                <c:pt idx="21">
                  <c:v>13.182485711635215</c:v>
                </c:pt>
                <c:pt idx="22">
                  <c:v>13.192464421717681</c:v>
                </c:pt>
                <c:pt idx="23">
                  <c:v>13.209835942528404</c:v>
                </c:pt>
                <c:pt idx="24">
                  <c:v>13.249497615321827</c:v>
                </c:pt>
                <c:pt idx="25">
                  <c:v>13.268617297118395</c:v>
                </c:pt>
                <c:pt idx="26">
                  <c:v>13.291297859317954</c:v>
                </c:pt>
                <c:pt idx="27">
                  <c:v>13.322270032441288</c:v>
                </c:pt>
                <c:pt idx="28">
                  <c:v>13.344522195739914</c:v>
                </c:pt>
                <c:pt idx="29">
                  <c:v>13.368007266835356</c:v>
                </c:pt>
                <c:pt idx="30">
                  <c:v>13.381550335870086</c:v>
                </c:pt>
                <c:pt idx="31">
                  <c:v>13.370322187984794</c:v>
                </c:pt>
                <c:pt idx="32">
                  <c:v>13.356005786762406</c:v>
                </c:pt>
                <c:pt idx="33">
                  <c:v>13.333539443120452</c:v>
                </c:pt>
                <c:pt idx="34">
                  <c:v>13.366357860814741</c:v>
                </c:pt>
                <c:pt idx="35">
                  <c:v>13.405026026619764</c:v>
                </c:pt>
                <c:pt idx="36">
                  <c:v>13.417621931850849</c:v>
                </c:pt>
                <c:pt idx="37">
                  <c:v>13.435071139877419</c:v>
                </c:pt>
                <c:pt idx="38">
                  <c:v>13.462931048003293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2-422C-8551-CB0BB921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42896"/>
        <c:axId val="1"/>
      </c:lineChart>
      <c:catAx>
        <c:axId val="16215428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16215428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latin typeface="Arial" panose="020B0604020202020204" pitchFamily="34" charset="0"/>
                <a:cs typeface="Arial" panose="020B0604020202020204" pitchFamily="34" charset="0"/>
              </a:rPr>
              <a:t>Årlig tillväxt = </a:t>
            </a:r>
            <a:r>
              <a:rPr lang="sv-SE">
                <a:latin typeface="Symbol" panose="05050102010706020507" pitchFamily="18" charset="2"/>
                <a:cs typeface="Arial" panose="020B0604020202020204" pitchFamily="34" charset="0"/>
              </a:rPr>
              <a:t>D</a:t>
            </a:r>
            <a:r>
              <a:rPr lang="sv-SE">
                <a:latin typeface="Arial" panose="020B0604020202020204" pitchFamily="34" charset="0"/>
                <a:cs typeface="Arial" panose="020B0604020202020204" pitchFamily="34" charset="0"/>
              </a:rPr>
              <a:t>lny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6435888528639803"/>
          <c:y val="0.20493986759117797"/>
          <c:w val="0.7715585919407133"/>
          <c:h val="0.71687960646710203"/>
        </c:manualLayout>
      </c:layout>
      <c:lineChart>
        <c:grouping val="standard"/>
        <c:varyColors val="0"/>
        <c:ser>
          <c:idx val="2"/>
          <c:order val="0"/>
          <c:tx>
            <c:strRef>
              <c:f>'Fig A3'!$E$5</c:f>
              <c:strCache>
                <c:ptCount val="1"/>
                <c:pt idx="0">
                  <c:v>(yt-yt-1)/yt-1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A3'!$B$6:$B$44</c:f>
              <c:numCache>
                <c:formatCode>General</c:formatCod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A3'!$E$6:$E$44</c:f>
              <c:numCache>
                <c:formatCode>0.000</c:formatCode>
                <c:ptCount val="39"/>
                <c:pt idx="1">
                  <c:v>5.6860504631970711E-2</c:v>
                </c:pt>
                <c:pt idx="2">
                  <c:v>4.2616318098286553E-2</c:v>
                </c:pt>
                <c:pt idx="3">
                  <c:v>5.3243675191857923E-2</c:v>
                </c:pt>
                <c:pt idx="4">
                  <c:v>6.8195144621129217E-2</c:v>
                </c:pt>
                <c:pt idx="5">
                  <c:v>3.8260945709368922E-2</c:v>
                </c:pt>
                <c:pt idx="6">
                  <c:v>2.0886410994006163E-2</c:v>
                </c:pt>
                <c:pt idx="7">
                  <c:v>3.3624533398533211E-2</c:v>
                </c:pt>
                <c:pt idx="8">
                  <c:v>3.6391538518465369E-2</c:v>
                </c:pt>
                <c:pt idx="9">
                  <c:v>5.012662739808682E-2</c:v>
                </c:pt>
                <c:pt idx="10">
                  <c:v>6.4741145234897837E-2</c:v>
                </c:pt>
                <c:pt idx="11">
                  <c:v>9.4442827261690312E-3</c:v>
                </c:pt>
                <c:pt idx="12">
                  <c:v>2.285047056196042E-2</c:v>
                </c:pt>
                <c:pt idx="13">
                  <c:v>3.9695705507158438E-2</c:v>
                </c:pt>
                <c:pt idx="14">
                  <c:v>3.1985359573021795E-2</c:v>
                </c:pt>
                <c:pt idx="15">
                  <c:v>2.5508779680061228E-2</c:v>
                </c:pt>
                <c:pt idx="16">
                  <c:v>1.0596495518491709E-2</c:v>
                </c:pt>
                <c:pt idx="17">
                  <c:v>-1.5979095942217764E-2</c:v>
                </c:pt>
                <c:pt idx="18">
                  <c:v>1.7517706900758098E-2</c:v>
                </c:pt>
                <c:pt idx="19">
                  <c:v>3.8403974178437668E-2</c:v>
                </c:pt>
                <c:pt idx="20">
                  <c:v>1.670235583839819E-2</c:v>
                </c:pt>
                <c:pt idx="21">
                  <c:v>-1.3326945237646405E-4</c:v>
                </c:pt>
                <c:pt idx="22">
                  <c:v>1.0028663428312217E-2</c:v>
                </c:pt>
                <c:pt idx="23">
                  <c:v>1.7523283185830681E-2</c:v>
                </c:pt>
                <c:pt idx="24">
                  <c:v>4.0458699152220473E-2</c:v>
                </c:pt>
                <c:pt idx="25">
                  <c:v>1.9303633407677805E-2</c:v>
                </c:pt>
                <c:pt idx="26">
                  <c:v>2.2939721736320407E-2</c:v>
                </c:pt>
                <c:pt idx="27">
                  <c:v>3.1456801265976608E-2</c:v>
                </c:pt>
                <c:pt idx="28">
                  <c:v>2.2501589338228427E-2</c:v>
                </c:pt>
                <c:pt idx="29">
                  <c:v>2.3763016972172382E-2</c:v>
                </c:pt>
                <c:pt idx="30">
                  <c:v>1.3635191799382126E-2</c:v>
                </c:pt>
                <c:pt idx="31">
                  <c:v>-1.1165347496602362E-2</c:v>
                </c:pt>
                <c:pt idx="32">
                  <c:v>-1.4214408851760745E-2</c:v>
                </c:pt>
                <c:pt idx="33">
                  <c:v>-2.2215854707165483E-2</c:v>
                </c:pt>
                <c:pt idx="34">
                  <c:v>3.3362881789473872E-2</c:v>
                </c:pt>
                <c:pt idx="35">
                  <c:v>3.9425509489031479E-2</c:v>
                </c:pt>
                <c:pt idx="36">
                  <c:v>1.2675567767924573E-2</c:v>
                </c:pt>
                <c:pt idx="37">
                  <c:v>1.7602334807369356E-2</c:v>
                </c:pt>
                <c:pt idx="38">
                  <c:v>2.8251624633689208E-2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C-412D-A2B1-650B6BCBF704}"/>
            </c:ext>
          </c:extLst>
        </c:ser>
        <c:ser>
          <c:idx val="3"/>
          <c:order val="1"/>
          <c:tx>
            <c:strRef>
              <c:f>'Fig A3'!$F$5</c:f>
              <c:strCache>
                <c:ptCount val="1"/>
                <c:pt idx="0">
                  <c:v>lnyt-lnyt-1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 A3'!$B$6:$B$44</c:f>
              <c:numCache>
                <c:formatCode>General</c:formatCod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A3'!$F$6:$F$44</c:f>
              <c:numCache>
                <c:formatCode>0.000</c:formatCode>
                <c:ptCount val="39"/>
                <c:pt idx="1">
                  <c:v>5.5302725266866304E-2</c:v>
                </c:pt>
                <c:pt idx="2">
                  <c:v>4.1733244580131057E-2</c:v>
                </c:pt>
                <c:pt idx="3">
                  <c:v>5.1874616819185704E-2</c:v>
                </c:pt>
                <c:pt idx="4">
                  <c:v>6.5970443529499434E-2</c:v>
                </c:pt>
                <c:pt idx="5">
                  <c:v>3.7547145933418236E-2</c:v>
                </c:pt>
                <c:pt idx="6">
                  <c:v>2.067128029418086E-2</c:v>
                </c:pt>
                <c:pt idx="7">
                  <c:v>3.3071589637701848E-2</c:v>
                </c:pt>
                <c:pt idx="8">
                  <c:v>3.5745005371511596E-2</c:v>
                </c:pt>
                <c:pt idx="9">
                  <c:v>4.891075442012216E-2</c:v>
                </c:pt>
                <c:pt idx="10">
                  <c:v>6.2731713500996378E-2</c:v>
                </c:pt>
                <c:pt idx="11">
                  <c:v>9.3999643066755567E-3</c:v>
                </c:pt>
                <c:pt idx="12">
                  <c:v>2.2593308702351322E-2</c:v>
                </c:pt>
                <c:pt idx="13">
                  <c:v>3.8928079481722833E-2</c:v>
                </c:pt>
                <c:pt idx="14">
                  <c:v>3.1484480498493284E-2</c:v>
                </c:pt>
                <c:pt idx="15">
                  <c:v>2.5188859858896961E-2</c:v>
                </c:pt>
                <c:pt idx="16">
                  <c:v>1.0540746146020297E-2</c:v>
                </c:pt>
                <c:pt idx="17">
                  <c:v>-1.6108138194372401E-2</c:v>
                </c:pt>
                <c:pt idx="18">
                  <c:v>1.7366040542661665E-2</c:v>
                </c:pt>
                <c:pt idx="19">
                  <c:v>3.7684894173805716E-2</c:v>
                </c:pt>
                <c:pt idx="20">
                  <c:v>1.6564405438417751E-2</c:v>
                </c:pt>
                <c:pt idx="21">
                  <c:v>-1.3327833353748986E-4</c:v>
                </c:pt>
                <c:pt idx="22">
                  <c:v>9.9787100824659802E-3</c:v>
                </c:pt>
                <c:pt idx="23">
                  <c:v>1.737152081072324E-2</c:v>
                </c:pt>
                <c:pt idx="24">
                  <c:v>3.9661672793423364E-2</c:v>
                </c:pt>
                <c:pt idx="25">
                  <c:v>1.9119681796567534E-2</c:v>
                </c:pt>
                <c:pt idx="26">
                  <c:v>2.2680562199559162E-2</c:v>
                </c:pt>
                <c:pt idx="27">
                  <c:v>3.0972173123334557E-2</c:v>
                </c:pt>
                <c:pt idx="28">
                  <c:v>2.2252163298626115E-2</c:v>
                </c:pt>
                <c:pt idx="29">
                  <c:v>2.3485071095441512E-2</c:v>
                </c:pt>
                <c:pt idx="30">
                  <c:v>1.3543069034730237E-2</c:v>
                </c:pt>
                <c:pt idx="31">
                  <c:v>-1.1228147885292472E-2</c:v>
                </c:pt>
                <c:pt idx="32">
                  <c:v>-1.4316401222387753E-2</c:v>
                </c:pt>
                <c:pt idx="33">
                  <c:v>-2.2466343641953657E-2</c:v>
                </c:pt>
                <c:pt idx="34">
                  <c:v>3.2818417694288726E-2</c:v>
                </c:pt>
                <c:pt idx="35">
                  <c:v>3.8668165805022525E-2</c:v>
                </c:pt>
                <c:pt idx="36">
                  <c:v>1.259590523108578E-2</c:v>
                </c:pt>
                <c:pt idx="37">
                  <c:v>1.7449208026569352E-2</c:v>
                </c:pt>
                <c:pt idx="38">
                  <c:v>2.7859908125874355E-2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8C-412D-A2B1-650B6BCBF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380384"/>
        <c:axId val="1575383712"/>
      </c:lineChart>
      <c:catAx>
        <c:axId val="157538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75383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7538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7538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Ursprunglig serie</a:t>
            </a:r>
          </a:p>
        </c:rich>
      </c:tx>
      <c:layout>
        <c:manualLayout>
          <c:xMode val="edge"/>
          <c:yMode val="edge"/>
          <c:x val="0.31466513395755452"/>
          <c:y val="5.72934940488294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59262049321999"/>
          <c:y val="0.1770889816054729"/>
          <c:w val="0.72416085623108428"/>
          <c:h val="0.57293494048829463"/>
        </c:manualLayout>
      </c:layout>
      <c:lineChart>
        <c:grouping val="standard"/>
        <c:varyColors val="0"/>
        <c:ser>
          <c:idx val="0"/>
          <c:order val="0"/>
          <c:tx>
            <c:strRef>
              <c:f>'Fig A4'!$C$7</c:f>
              <c:strCache>
                <c:ptCount val="1"/>
                <c:pt idx="0">
                  <c:v>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A4'!$B$8:$B$46</c:f>
              <c:numCache>
                <c:formatCode>General</c:formatCod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A4'!$C$8:$C$46</c:f>
              <c:numCache>
                <c:formatCode>0.0</c:formatCode>
                <c:ptCount val="39"/>
                <c:pt idx="0">
                  <c:v>100</c:v>
                </c:pt>
                <c:pt idx="1">
                  <c:v>106</c:v>
                </c:pt>
                <c:pt idx="2">
                  <c:v>112.36</c:v>
                </c:pt>
                <c:pt idx="3">
                  <c:v>119.1016</c:v>
                </c:pt>
                <c:pt idx="4">
                  <c:v>126.247696</c:v>
                </c:pt>
                <c:pt idx="5">
                  <c:v>133.82255776000002</c:v>
                </c:pt>
                <c:pt idx="6">
                  <c:v>141.85191122560002</c:v>
                </c:pt>
                <c:pt idx="7">
                  <c:v>150.36302589913603</c:v>
                </c:pt>
                <c:pt idx="8">
                  <c:v>159.38480745308419</c:v>
                </c:pt>
                <c:pt idx="9">
                  <c:v>168.94789590026926</c:v>
                </c:pt>
                <c:pt idx="10">
                  <c:v>179.08476965428542</c:v>
                </c:pt>
                <c:pt idx="11">
                  <c:v>189.82985583354255</c:v>
                </c:pt>
                <c:pt idx="12">
                  <c:v>201.21964718355511</c:v>
                </c:pt>
                <c:pt idx="13">
                  <c:v>213.29282601456842</c:v>
                </c:pt>
                <c:pt idx="14">
                  <c:v>226.09039557544253</c:v>
                </c:pt>
                <c:pt idx="15">
                  <c:v>239.6558193099691</c:v>
                </c:pt>
                <c:pt idx="16">
                  <c:v>254.03516846856726</c:v>
                </c:pt>
                <c:pt idx="17">
                  <c:v>269.27727857668134</c:v>
                </c:pt>
                <c:pt idx="18">
                  <c:v>285.43391529128223</c:v>
                </c:pt>
                <c:pt idx="19">
                  <c:v>302.55995020875918</c:v>
                </c:pt>
                <c:pt idx="20">
                  <c:v>320.71354722128473</c:v>
                </c:pt>
                <c:pt idx="21">
                  <c:v>339.95636005456186</c:v>
                </c:pt>
                <c:pt idx="22">
                  <c:v>360.3537416578356</c:v>
                </c:pt>
                <c:pt idx="23">
                  <c:v>381.97496615730574</c:v>
                </c:pt>
                <c:pt idx="24">
                  <c:v>404.89346412674411</c:v>
                </c:pt>
                <c:pt idx="25">
                  <c:v>429.18707197434878</c:v>
                </c:pt>
                <c:pt idx="26">
                  <c:v>454.93829629280975</c:v>
                </c:pt>
                <c:pt idx="27">
                  <c:v>482.23459407037836</c:v>
                </c:pt>
                <c:pt idx="28">
                  <c:v>511.16866971460109</c:v>
                </c:pt>
                <c:pt idx="29">
                  <c:v>541.83878989747723</c:v>
                </c:pt>
                <c:pt idx="30">
                  <c:v>574.34911729132591</c:v>
                </c:pt>
                <c:pt idx="31">
                  <c:v>608.81006432880554</c:v>
                </c:pt>
                <c:pt idx="32">
                  <c:v>645.33866818853392</c:v>
                </c:pt>
                <c:pt idx="33">
                  <c:v>684.05898827984595</c:v>
                </c:pt>
                <c:pt idx="34">
                  <c:v>725.1025275766367</c:v>
                </c:pt>
                <c:pt idx="35">
                  <c:v>768.60867923123499</c:v>
                </c:pt>
                <c:pt idx="36">
                  <c:v>814.72519998510916</c:v>
                </c:pt>
                <c:pt idx="37">
                  <c:v>863.6087119842158</c:v>
                </c:pt>
                <c:pt idx="38">
                  <c:v>915.42523470326876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E-4D0C-B538-DB1DA0389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60368"/>
        <c:axId val="1"/>
      </c:lineChart>
      <c:catAx>
        <c:axId val="16215603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21560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Logaritmerad</a:t>
            </a:r>
            <a:r>
              <a:rPr lang="sv-SE" baseline="0"/>
              <a:t> serie</a:t>
            </a:r>
            <a:endParaRPr lang="sv-SE"/>
          </a:p>
        </c:rich>
      </c:tx>
      <c:layout>
        <c:manualLayout>
          <c:xMode val="edge"/>
          <c:yMode val="edge"/>
          <c:x val="0.26809437885295045"/>
          <c:y val="5.4189102450144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05858044340203"/>
          <c:y val="0.16749358939135503"/>
          <c:w val="0.74612218685430276"/>
          <c:h val="0.65026922940173137"/>
        </c:manualLayout>
      </c:layout>
      <c:lineChart>
        <c:grouping val="standard"/>
        <c:varyColors val="0"/>
        <c:ser>
          <c:idx val="0"/>
          <c:order val="0"/>
          <c:tx>
            <c:strRef>
              <c:f>'Fig A4'!$D$7</c:f>
              <c:strCache>
                <c:ptCount val="1"/>
                <c:pt idx="0">
                  <c:v>lny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A4'!$B$8:$B$46</c:f>
              <c:numCache>
                <c:formatCode>General</c:formatCod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</c:numCache>
            </c:numRef>
          </c:cat>
          <c:val>
            <c:numRef>
              <c:f>'Fig A4'!$D$8:$D$46</c:f>
              <c:numCache>
                <c:formatCode>0.00</c:formatCode>
                <c:ptCount val="39"/>
                <c:pt idx="0">
                  <c:v>4.6051701859880918</c:v>
                </c:pt>
                <c:pt idx="1">
                  <c:v>4.6634390941120669</c:v>
                </c:pt>
                <c:pt idx="2">
                  <c:v>4.7217080022360429</c:v>
                </c:pt>
                <c:pt idx="3">
                  <c:v>4.7799769103600189</c:v>
                </c:pt>
                <c:pt idx="4">
                  <c:v>4.8382458184839949</c:v>
                </c:pt>
                <c:pt idx="5">
                  <c:v>4.89651472660797</c:v>
                </c:pt>
                <c:pt idx="6">
                  <c:v>4.9547836347319461</c:v>
                </c:pt>
                <c:pt idx="7">
                  <c:v>5.0130525428559221</c:v>
                </c:pt>
                <c:pt idx="8">
                  <c:v>5.0713214509798981</c:v>
                </c:pt>
                <c:pt idx="9">
                  <c:v>5.1295903591038741</c:v>
                </c:pt>
                <c:pt idx="10">
                  <c:v>5.1878592672278492</c:v>
                </c:pt>
                <c:pt idx="11">
                  <c:v>5.2461281753518252</c:v>
                </c:pt>
                <c:pt idx="12">
                  <c:v>5.3043970834758012</c:v>
                </c:pt>
                <c:pt idx="13">
                  <c:v>5.3626659915997772</c:v>
                </c:pt>
                <c:pt idx="14">
                  <c:v>5.4209348997237523</c:v>
                </c:pt>
                <c:pt idx="15">
                  <c:v>5.4792038078477283</c:v>
                </c:pt>
                <c:pt idx="16">
                  <c:v>5.5374727159717043</c:v>
                </c:pt>
                <c:pt idx="17">
                  <c:v>5.5957416240956803</c:v>
                </c:pt>
                <c:pt idx="18">
                  <c:v>5.6540105322196563</c:v>
                </c:pt>
                <c:pt idx="19">
                  <c:v>5.7122794403436323</c:v>
                </c:pt>
                <c:pt idx="20">
                  <c:v>5.7705483484676074</c:v>
                </c:pt>
                <c:pt idx="21">
                  <c:v>5.8288172565915835</c:v>
                </c:pt>
                <c:pt idx="22">
                  <c:v>5.8870861647155595</c:v>
                </c:pt>
                <c:pt idx="23">
                  <c:v>5.9453550728395355</c:v>
                </c:pt>
                <c:pt idx="24">
                  <c:v>6.0036239809635115</c:v>
                </c:pt>
                <c:pt idx="25">
                  <c:v>6.0618928890874866</c:v>
                </c:pt>
                <c:pt idx="26">
                  <c:v>6.1201617972114626</c:v>
                </c:pt>
                <c:pt idx="27">
                  <c:v>6.1784307053354386</c:v>
                </c:pt>
                <c:pt idx="28">
                  <c:v>6.2366996134594146</c:v>
                </c:pt>
                <c:pt idx="29">
                  <c:v>6.2949685215833906</c:v>
                </c:pt>
                <c:pt idx="30">
                  <c:v>6.3532374297073666</c:v>
                </c:pt>
                <c:pt idx="31">
                  <c:v>6.4115063378313417</c:v>
                </c:pt>
                <c:pt idx="32">
                  <c:v>6.4697752459553177</c:v>
                </c:pt>
                <c:pt idx="33">
                  <c:v>6.5280441540792937</c:v>
                </c:pt>
                <c:pt idx="34">
                  <c:v>6.5863130622032697</c:v>
                </c:pt>
                <c:pt idx="35">
                  <c:v>6.6445819703272457</c:v>
                </c:pt>
                <c:pt idx="36">
                  <c:v>6.7028508784512209</c:v>
                </c:pt>
                <c:pt idx="37">
                  <c:v>6.7611197865751969</c:v>
                </c:pt>
                <c:pt idx="38">
                  <c:v>6.8193886946991729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F-4BBB-B71F-0D0F5781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1554128"/>
        <c:axId val="1"/>
      </c:lineChart>
      <c:catAx>
        <c:axId val="16215541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21554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92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sv-SE" sz="9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och exponentiell trend</a:t>
            </a:r>
          </a:p>
        </c:rich>
      </c:tx>
      <c:layout>
        <c:manualLayout>
          <c:xMode val="edge"/>
          <c:yMode val="edge"/>
          <c:x val="0.43989795975901436"/>
          <c:y val="3.153272646264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860204118070908"/>
          <c:y val="0.12162623064162523"/>
          <c:w val="0.67744285802888204"/>
          <c:h val="0.69371998217815878"/>
        </c:manualLayout>
      </c:layout>
      <c:lineChart>
        <c:grouping val="standard"/>
        <c:varyColors val="0"/>
        <c:ser>
          <c:idx val="0"/>
          <c:order val="0"/>
          <c:tx>
            <c:strRef>
              <c:f>'Fig A5'!$C$15</c:f>
              <c:strCache>
                <c:ptCount val="1"/>
                <c:pt idx="0">
                  <c:v>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dispRSqr val="0"/>
            <c:dispEq val="0"/>
          </c:trendline>
          <c:cat>
            <c:numRef>
              <c:f>'Fig A5'!$B$16:$B$54</c:f>
              <c:numCache>
                <c:formatCode>General</c:formatCode>
                <c:ptCount val="39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 A5'!$C$16:$C$54</c:f>
              <c:numCache>
                <c:formatCode>#,##0</c:formatCode>
                <c:ptCount val="39"/>
                <c:pt idx="0">
                  <c:v>287362.53399999999</c:v>
                </c:pt>
                <c:pt idx="1">
                  <c:v>295075.174</c:v>
                </c:pt>
                <c:pt idx="2">
                  <c:v>303639.86200000002</c:v>
                </c:pt>
                <c:pt idx="3">
                  <c:v>309484.29599999997</c:v>
                </c:pt>
                <c:pt idx="4">
                  <c:v>315170.71100000001</c:v>
                </c:pt>
                <c:pt idx="5">
                  <c:v>315185.848</c:v>
                </c:pt>
                <c:pt idx="6">
                  <c:v>309780.78899999999</c:v>
                </c:pt>
                <c:pt idx="7">
                  <c:v>305192.01899999997</c:v>
                </c:pt>
                <c:pt idx="8">
                  <c:v>297792.28600000002</c:v>
                </c:pt>
                <c:pt idx="9">
                  <c:v>306993.42499999999</c:v>
                </c:pt>
                <c:pt idx="10">
                  <c:v>318311.88400000002</c:v>
                </c:pt>
                <c:pt idx="11">
                  <c:v>323083.53499999997</c:v>
                </c:pt>
                <c:pt idx="12">
                  <c:v>332886.283</c:v>
                </c:pt>
                <c:pt idx="13">
                  <c:v>346977.21600000001</c:v>
                </c:pt>
                <c:pt idx="14">
                  <c:v>361423.99699999997</c:v>
                </c:pt>
                <c:pt idx="15">
                  <c:v>377740.01699999999</c:v>
                </c:pt>
                <c:pt idx="16">
                  <c:v>382082.511</c:v>
                </c:pt>
                <c:pt idx="17">
                  <c:v>389093.89199999999</c:v>
                </c:pt>
                <c:pt idx="18">
                  <c:v>396534.18599999999</c:v>
                </c:pt>
                <c:pt idx="19">
                  <c:v>412091.16200000001</c:v>
                </c:pt>
                <c:pt idx="20">
                  <c:v>422168.73300000001</c:v>
                </c:pt>
                <c:pt idx="21">
                  <c:v>438677.522</c:v>
                </c:pt>
                <c:pt idx="22">
                  <c:v>450321.88500000001</c:v>
                </c:pt>
                <c:pt idx="23">
                  <c:v>444737.10800000001</c:v>
                </c:pt>
                <c:pt idx="24">
                  <c:v>421595.23300000001</c:v>
                </c:pt>
                <c:pt idx="25">
                  <c:v>443136.20899999997</c:v>
                </c:pt>
                <c:pt idx="26">
                  <c:v>454051.23200000002</c:v>
                </c:pt>
                <c:pt idx="27">
                  <c:v>447930.08899999998</c:v>
                </c:pt>
                <c:pt idx="28">
                  <c:v>449069.37</c:v>
                </c:pt>
                <c:pt idx="29">
                  <c:v>456157.38799999998</c:v>
                </c:pt>
                <c:pt idx="30">
                  <c:v>471619.935</c:v>
                </c:pt>
                <c:pt idx="31">
                  <c:v>474443.36300000001</c:v>
                </c:pt>
                <c:pt idx="32">
                  <c:v>480611.92599999998</c:v>
                </c:pt>
                <c:pt idx="33">
                  <c:v>484718.11599999998</c:v>
                </c:pt>
                <c:pt idx="34">
                  <c:v>486201.087</c:v>
                </c:pt>
                <c:pt idx="35">
                  <c:v>455242.63500000001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F-4BEF-A60F-29F18F74F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48752"/>
        <c:axId val="1"/>
      </c:lineChart>
      <c:catAx>
        <c:axId val="1657648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_(* #,##0_);_(* \(#,##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764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/>
              <a:t>lny och loglinjär trend</a:t>
            </a:r>
          </a:p>
        </c:rich>
      </c:tx>
      <c:layout>
        <c:manualLayout>
          <c:xMode val="edge"/>
          <c:yMode val="edge"/>
          <c:x val="0.39445677768352672"/>
          <c:y val="3.2711528219604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260437892618"/>
          <c:y val="0.15888456563807807"/>
          <c:w val="0.83058152484066539"/>
          <c:h val="0.6168459607125385"/>
        </c:manualLayout>
      </c:layout>
      <c:lineChart>
        <c:grouping val="standard"/>
        <c:varyColors val="0"/>
        <c:ser>
          <c:idx val="0"/>
          <c:order val="0"/>
          <c:tx>
            <c:strRef>
              <c:f>'Fig A5'!$D$15</c:f>
              <c:strCache>
                <c:ptCount val="1"/>
                <c:pt idx="0">
                  <c:v>lny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'Fig A5'!$B$16:$B$63</c:f>
              <c:numCache>
                <c:formatCode>General</c:formatCode>
                <c:ptCount val="48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 A5'!$D$16:$D$63</c:f>
              <c:numCache>
                <c:formatCode>0.00</c:formatCode>
                <c:ptCount val="48"/>
                <c:pt idx="0">
                  <c:v>12.568499882264218</c:v>
                </c:pt>
                <c:pt idx="1">
                  <c:v>12.594985429977685</c:v>
                </c:pt>
                <c:pt idx="2">
                  <c:v>12.623597613645027</c:v>
                </c:pt>
                <c:pt idx="3">
                  <c:v>12.642662629916407</c:v>
                </c:pt>
                <c:pt idx="4">
                  <c:v>12.660869710694033</c:v>
                </c:pt>
                <c:pt idx="5">
                  <c:v>12.660917737480737</c:v>
                </c:pt>
                <c:pt idx="6">
                  <c:v>12.643620194067323</c:v>
                </c:pt>
                <c:pt idx="7">
                  <c:v>12.628696427984989</c:v>
                </c:pt>
                <c:pt idx="8">
                  <c:v>12.60415149560575</c:v>
                </c:pt>
                <c:pt idx="9">
                  <c:v>12.634581609401877</c:v>
                </c:pt>
                <c:pt idx="10">
                  <c:v>12.670786948419904</c:v>
                </c:pt>
                <c:pt idx="11">
                  <c:v>12.685666191058836</c:v>
                </c:pt>
                <c:pt idx="12">
                  <c:v>12.715556218148249</c:v>
                </c:pt>
                <c:pt idx="13">
                  <c:v>12.757014396830925</c:v>
                </c:pt>
                <c:pt idx="14">
                  <c:v>12.797807055046556</c:v>
                </c:pt>
                <c:pt idx="15">
                  <c:v>12.841961452254337</c:v>
                </c:pt>
                <c:pt idx="16">
                  <c:v>12.853391861646836</c:v>
                </c:pt>
                <c:pt idx="17">
                  <c:v>12.871575961085362</c:v>
                </c:pt>
                <c:pt idx="18">
                  <c:v>12.890517535760283</c:v>
                </c:pt>
                <c:pt idx="19">
                  <c:v>12.928999870846024</c:v>
                </c:pt>
                <c:pt idx="20">
                  <c:v>12.953160354335173</c:v>
                </c:pt>
                <c:pt idx="21">
                  <c:v>12.991519848093716</c:v>
                </c:pt>
                <c:pt idx="22">
                  <c:v>13.017717906041387</c:v>
                </c:pt>
                <c:pt idx="23">
                  <c:v>13.005238618036559</c:v>
                </c:pt>
                <c:pt idx="24">
                  <c:v>12.95180096921937</c:v>
                </c:pt>
                <c:pt idx="25">
                  <c:v>13.001632471294164</c:v>
                </c:pt>
                <c:pt idx="26">
                  <c:v>13.025965316471853</c:v>
                </c:pt>
                <c:pt idx="27">
                  <c:v>13.012392447880559</c:v>
                </c:pt>
                <c:pt idx="28">
                  <c:v>13.014932653677082</c:v>
                </c:pt>
                <c:pt idx="29">
                  <c:v>13.030593178069074</c:v>
                </c:pt>
                <c:pt idx="30">
                  <c:v>13.063928717744327</c:v>
                </c:pt>
                <c:pt idx="31">
                  <c:v>13.06989752847489</c:v>
                </c:pt>
                <c:pt idx="32">
                  <c:v>13.082815416791439</c:v>
                </c:pt>
                <c:pt idx="33">
                  <c:v>13.091322796831321</c:v>
                </c:pt>
                <c:pt idx="34">
                  <c:v>13.094377576567132</c:v>
                </c:pt>
                <c:pt idx="35">
                  <c:v>13.028585819534772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4-4EB4-AAC0-9148DC59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47920"/>
        <c:axId val="1"/>
      </c:lineChart>
      <c:catAx>
        <c:axId val="165764792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7647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y-y</a:t>
            </a:r>
            <a:r>
              <a:rPr lang="sv-SE" sz="8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Exptrend</a:t>
            </a:r>
            <a:endParaRPr lang="sv-SE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 sz="8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41668070449632055"/>
          <c:y val="5.6412254603244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119058443021653"/>
          <c:y val="0.20513547128452408"/>
          <c:w val="0.72314264199684009"/>
          <c:h val="0.47693997073651856"/>
        </c:manualLayout>
      </c:layout>
      <c:lineChart>
        <c:grouping val="standard"/>
        <c:varyColors val="0"/>
        <c:ser>
          <c:idx val="0"/>
          <c:order val="0"/>
          <c:tx>
            <c:strRef>
              <c:f>'Fig A5'!$G$15</c:f>
              <c:strCache>
                <c:ptCount val="1"/>
                <c:pt idx="0">
                  <c:v>y-yexptrend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A5'!$B$16:$B$63</c:f>
              <c:numCache>
                <c:formatCode>General</c:formatCode>
                <c:ptCount val="48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 A5'!$G$16:$G$63</c:f>
              <c:numCache>
                <c:formatCode>#,##0</c:formatCode>
                <c:ptCount val="48"/>
                <c:pt idx="0">
                  <c:v>8954.3222353629535</c:v>
                </c:pt>
                <c:pt idx="1">
                  <c:v>4322.9407273908146</c:v>
                </c:pt>
                <c:pt idx="2">
                  <c:v>8039.1836560103111</c:v>
                </c:pt>
                <c:pt idx="3">
                  <c:v>8954.3222353629535</c:v>
                </c:pt>
                <c:pt idx="4">
                  <c:v>9629.2432437262614</c:v>
                </c:pt>
                <c:pt idx="5">
                  <c:v>4549.3169770708773</c:v>
                </c:pt>
                <c:pt idx="6">
                  <c:v>-6035.7681258278317</c:v>
                </c:pt>
                <c:pt idx="7">
                  <c:v>-15890.943864563538</c:v>
                </c:pt>
                <c:pt idx="8">
                  <c:v>-28644.902664594876</c:v>
                </c:pt>
                <c:pt idx="9">
                  <c:v>-24887.273971226125</c:v>
                </c:pt>
                <c:pt idx="10">
                  <c:v>-19103.098650157219</c:v>
                </c:pt>
                <c:pt idx="11">
                  <c:v>-19958.018394690589</c:v>
                </c:pt>
                <c:pt idx="12">
                  <c:v>-15875.667139763129</c:v>
                </c:pt>
                <c:pt idx="13">
                  <c:v>-7600.5214828469325</c:v>
                </c:pt>
                <c:pt idx="14">
                  <c:v>933.49088810750982</c:v>
                </c:pt>
                <c:pt idx="15">
                  <c:v>11238.143759591097</c:v>
                </c:pt>
                <c:pt idx="16">
                  <c:v>9469.0279502269696</c:v>
                </c:pt>
                <c:pt idx="17">
                  <c:v>10266.884861045692</c:v>
                </c:pt>
                <c:pt idx="18">
                  <c:v>11390.041018304473</c:v>
                </c:pt>
                <c:pt idx="19">
                  <c:v>20524.537608639104</c:v>
                </c:pt>
                <c:pt idx="20">
                  <c:v>24072.531006504665</c:v>
                </c:pt>
                <c:pt idx="21">
                  <c:v>33942.858293709694</c:v>
                </c:pt>
                <c:pt idx="22">
                  <c:v>38838.059770937369</c:v>
                </c:pt>
                <c:pt idx="23">
                  <c:v>26391.575461149565</c:v>
                </c:pt>
                <c:pt idx="24">
                  <c:v>-3726.4293953330489</c:v>
                </c:pt>
                <c:pt idx="25">
                  <c:v>10722.08614587289</c:v>
                </c:pt>
                <c:pt idx="26">
                  <c:v>14426.378211329051</c:v>
                </c:pt>
                <c:pt idx="27">
                  <c:v>974.26157918642275</c:v>
                </c:pt>
                <c:pt idx="28">
                  <c:v>-5339.6788602186134</c:v>
                </c:pt>
                <c:pt idx="29">
                  <c:v>-5829.1686528116697</c:v>
                </c:pt>
                <c:pt idx="30">
                  <c:v>1929.5116616751766</c:v>
                </c:pt>
                <c:pt idx="31">
                  <c:v>-3079.3930171701941</c:v>
                </c:pt>
                <c:pt idx="32">
                  <c:v>-4873.7709267684841</c:v>
                </c:pt>
                <c:pt idx="33">
                  <c:v>-8863.3080274519743</c:v>
                </c:pt>
                <c:pt idx="34">
                  <c:v>-15611.064598191238</c:v>
                </c:pt>
                <c:pt idx="35">
                  <c:v>-54937.495842198899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9-4812-8528-BB225C50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33776"/>
        <c:axId val="1"/>
      </c:lineChart>
      <c:catAx>
        <c:axId val="16576337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,##0\ _k_r_-;\-* #,##0\ _k_r_-;_-* &quot;-&quot;??\ _k_r_-;_-@_-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7633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97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lny-lny</a:t>
            </a:r>
            <a:r>
              <a:rPr lang="sv-SE" sz="7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trend</a:t>
            </a:r>
            <a:endParaRPr lang="sv-SE" sz="975" b="0" i="0" u="none" strike="noStrike" baseline="-2500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40861591666735947"/>
          <c:y val="5.64122546032441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98401918887451"/>
          <c:y val="0.23077740519508957"/>
          <c:w val="0.75002526809337688"/>
          <c:h val="0.45129803682595299"/>
        </c:manualLayout>
      </c:layout>
      <c:lineChart>
        <c:grouping val="standard"/>
        <c:varyColors val="0"/>
        <c:ser>
          <c:idx val="0"/>
          <c:order val="0"/>
          <c:tx>
            <c:strRef>
              <c:f>'Fig A5'!$H$15</c:f>
              <c:strCache>
                <c:ptCount val="1"/>
                <c:pt idx="0">
                  <c:v>lny-lnytrend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A5'!$B$16:$B$63</c:f>
              <c:numCache>
                <c:formatCode>General</c:formatCode>
                <c:ptCount val="48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</c:numCache>
            </c:numRef>
          </c:cat>
          <c:val>
            <c:numRef>
              <c:f>'Fig A5'!$H$16:$H$63</c:f>
              <c:numCache>
                <c:formatCode>0.00</c:formatCode>
                <c:ptCount val="48"/>
                <c:pt idx="0">
                  <c:v>4.8111422683287941E-3</c:v>
                </c:pt>
                <c:pt idx="1">
                  <c:v>1.4758678551091364E-2</c:v>
                </c:pt>
                <c:pt idx="2">
                  <c:v>2.6832850787721796E-2</c:v>
                </c:pt>
                <c:pt idx="3">
                  <c:v>2.9359855628390719E-2</c:v>
                </c:pt>
                <c:pt idx="4">
                  <c:v>3.1028924975313288E-2</c:v>
                </c:pt>
                <c:pt idx="5">
                  <c:v>1.4538940331306094E-2</c:v>
                </c:pt>
                <c:pt idx="6">
                  <c:v>-1.9296614512812837E-2</c:v>
                </c:pt>
                <c:pt idx="7">
                  <c:v>-5.0758392025857191E-2</c:v>
                </c:pt>
                <c:pt idx="8">
                  <c:v>-9.1841335835807669E-2</c:v>
                </c:pt>
                <c:pt idx="9">
                  <c:v>-7.7949233470384627E-2</c:v>
                </c:pt>
                <c:pt idx="10">
                  <c:v>-5.828190588306903E-2</c:v>
                </c:pt>
                <c:pt idx="11">
                  <c:v>-5.9940674674841432E-2</c:v>
                </c:pt>
                <c:pt idx="12">
                  <c:v>-4.6588659016139289E-2</c:v>
                </c:pt>
                <c:pt idx="13">
                  <c:v>-2.1668491764174291E-2</c:v>
                </c:pt>
                <c:pt idx="14">
                  <c:v>2.5861550207526562E-3</c:v>
                </c:pt>
                <c:pt idx="15">
                  <c:v>3.0202540797821698E-2</c:v>
                </c:pt>
                <c:pt idx="16">
                  <c:v>2.509493875961688E-2</c:v>
                </c:pt>
                <c:pt idx="17">
                  <c:v>2.6741026767432174E-2</c:v>
                </c:pt>
                <c:pt idx="18">
                  <c:v>2.914459001164893E-2</c:v>
                </c:pt>
                <c:pt idx="19">
                  <c:v>5.1088913666678337E-2</c:v>
                </c:pt>
                <c:pt idx="20">
                  <c:v>5.8711385725116472E-2</c:v>
                </c:pt>
                <c:pt idx="21">
                  <c:v>8.0532868052955564E-2</c:v>
                </c:pt>
                <c:pt idx="22">
                  <c:v>9.0192914569914961E-2</c:v>
                </c:pt>
                <c:pt idx="23">
                  <c:v>6.1175615134382966E-2</c:v>
                </c:pt>
                <c:pt idx="24">
                  <c:v>-8.8000451135172852E-3</c:v>
                </c:pt>
                <c:pt idx="25">
                  <c:v>2.4493445530564983E-2</c:v>
                </c:pt>
                <c:pt idx="26">
                  <c:v>3.2288279277549847E-2</c:v>
                </c:pt>
                <c:pt idx="27">
                  <c:v>2.177399255545609E-3</c:v>
                </c:pt>
                <c:pt idx="28">
                  <c:v>-1.1820406378635795E-2</c:v>
                </c:pt>
                <c:pt idx="29">
                  <c:v>-1.2697893417355388E-2</c:v>
                </c:pt>
                <c:pt idx="30">
                  <c:v>4.0996348271864491E-3</c:v>
                </c:pt>
                <c:pt idx="31">
                  <c:v>-6.4695658729547745E-3</c:v>
                </c:pt>
                <c:pt idx="32">
                  <c:v>-1.0089688987116929E-2</c:v>
                </c:pt>
                <c:pt idx="33">
                  <c:v>-1.8120320377938981E-2</c:v>
                </c:pt>
                <c:pt idx="34">
                  <c:v>-3.1603552072839491E-2</c:v>
                </c:pt>
                <c:pt idx="35">
                  <c:v>-0.11393332053590299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A-4E06-A364-967608158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646672"/>
        <c:axId val="1"/>
      </c:lineChart>
      <c:catAx>
        <c:axId val="16576466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764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1000"/>
              <a:t>Kapital-arbetskvot</a:t>
            </a:r>
          </a:p>
        </c:rich>
      </c:tx>
      <c:layout>
        <c:manualLayout>
          <c:xMode val="edge"/>
          <c:yMode val="edge"/>
          <c:x val="0.32949038884590287"/>
          <c:y val="3.8335301837270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3990767719586"/>
          <c:y val="0.16000509863252224"/>
          <c:w val="0.84973872586744825"/>
          <c:h val="0.5850186418751594"/>
        </c:manualLayout>
      </c:layout>
      <c:lineChart>
        <c:grouping val="standard"/>
        <c:varyColors val="0"/>
        <c:ser>
          <c:idx val="0"/>
          <c:order val="0"/>
          <c:tx>
            <c:strRef>
              <c:f>'Fig 7.8 - 7.9'!$P$32</c:f>
              <c:strCache>
                <c:ptCount val="1"/>
                <c:pt idx="0">
                  <c:v>k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7.8 - 7.9'!$O$33:$O$89</c:f>
              <c:numCache>
                <c:formatCode>General</c:formatCode>
                <c:ptCount val="57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</c:numCache>
            </c:numRef>
          </c:cat>
          <c:val>
            <c:numRef>
              <c:f>'Fig 7.8 - 7.9'!$P$33:$P$89</c:f>
              <c:numCache>
                <c:formatCode>0.00</c:formatCode>
                <c:ptCount val="57"/>
                <c:pt idx="0">
                  <c:v>2.6918003852647119</c:v>
                </c:pt>
                <c:pt idx="1">
                  <c:v>2.6918003852647119</c:v>
                </c:pt>
                <c:pt idx="2">
                  <c:v>2.6918003852647119</c:v>
                </c:pt>
                <c:pt idx="3">
                  <c:v>2.6918003852647119</c:v>
                </c:pt>
                <c:pt idx="4">
                  <c:v>2.6918003852647119</c:v>
                </c:pt>
                <c:pt idx="5">
                  <c:v>2.6918003852647119</c:v>
                </c:pt>
                <c:pt idx="6">
                  <c:v>2.6918003852647119</c:v>
                </c:pt>
                <c:pt idx="7">
                  <c:v>2.6918003852647119</c:v>
                </c:pt>
                <c:pt idx="8">
                  <c:v>2.8263904045279475</c:v>
                </c:pt>
                <c:pt idx="9">
                  <c:v>2.9534748883876558</c:v>
                </c:pt>
                <c:pt idx="10">
                  <c:v>3.0732928830934352</c:v>
                </c:pt>
                <c:pt idx="11">
                  <c:v>3.186111729499169</c:v>
                </c:pt>
                <c:pt idx="12">
                  <c:v>3.2922174689782238</c:v>
                </c:pt>
                <c:pt idx="13">
                  <c:v>3.391907339111695</c:v>
                </c:pt>
                <c:pt idx="14">
                  <c:v>3.4854839158164226</c:v>
                </c:pt>
                <c:pt idx="15">
                  <c:v>3.5732505602326765</c:v>
                </c:pt>
                <c:pt idx="16">
                  <c:v>3.6555079042545171</c:v>
                </c:pt>
                <c:pt idx="17">
                  <c:v>3.7325511655689976</c:v>
                </c:pt>
                <c:pt idx="18">
                  <c:v>3.8046681265904159</c:v>
                </c:pt>
                <c:pt idx="19">
                  <c:v>3.8721376452871334</c:v>
                </c:pt>
                <c:pt idx="20">
                  <c:v>3.9352285921140293</c:v>
                </c:pt>
                <c:pt idx="21">
                  <c:v>3.9941991278888849</c:v>
                </c:pt>
                <c:pt idx="22">
                  <c:v>4.0492962538022335</c:v>
                </c:pt>
                <c:pt idx="23">
                  <c:v>4.1007555778001885</c:v>
                </c:pt>
                <c:pt idx="24">
                  <c:v>4.1488012520561384</c:v>
                </c:pt>
                <c:pt idx="25">
                  <c:v>4.1936460447005297</c:v>
                </c:pt>
                <c:pt idx="26">
                  <c:v>4.2354915158291018</c:v>
                </c:pt>
                <c:pt idx="27">
                  <c:v>4.2745282733836358</c:v>
                </c:pt>
                <c:pt idx="28">
                  <c:v>4.3109362890483309</c:v>
                </c:pt>
                <c:pt idx="29">
                  <c:v>4.3448852580276629</c:v>
                </c:pt>
                <c:pt idx="30">
                  <c:v>4.3765349896247345</c:v>
                </c:pt>
                <c:pt idx="31">
                  <c:v>4.4060358180473704</c:v>
                </c:pt>
                <c:pt idx="32">
                  <c:v>4.4335290249323549</c:v>
                </c:pt>
                <c:pt idx="33">
                  <c:v>4.4591472667765419</c:v>
                </c:pt>
                <c:pt idx="34">
                  <c:v>4.4830150018620083</c:v>
                </c:pt>
                <c:pt idx="35">
                  <c:v>4.5052489124137889</c:v>
                </c:pt>
                <c:pt idx="36">
                  <c:v>4.5259583186760155</c:v>
                </c:pt>
                <c:pt idx="37">
                  <c:v>4.5452455823707654</c:v>
                </c:pt>
                <c:pt idx="38">
                  <c:v>4.5632064976425397</c:v>
                </c:pt>
                <c:pt idx="39">
                  <c:v>4.5799306681139198</c:v>
                </c:pt>
                <c:pt idx="40">
                  <c:v>4.5955018691042904</c:v>
                </c:pt>
                <c:pt idx="41">
                  <c:v>4.6099983944099119</c:v>
                </c:pt>
                <c:pt idx="42">
                  <c:v>4.6234933873236175</c:v>
                </c:pt>
                <c:pt idx="43">
                  <c:v>4.6360551557972549</c:v>
                </c:pt>
                <c:pt idx="44">
                  <c:v>4.6477474718291214</c:v>
                </c:pt>
                <c:pt idx="45">
                  <c:v>4.6586298552997958</c:v>
                </c:pt>
                <c:pt idx="46">
                  <c:v>4.6687578425895611</c:v>
                </c:pt>
                <c:pt idx="47">
                  <c:v>4.6781832403944348</c:v>
                </c:pt>
                <c:pt idx="48">
                  <c:v>4.6869543652202781</c:v>
                </c:pt>
                <c:pt idx="49">
                  <c:v>4.6951162690793025</c:v>
                </c:pt>
                <c:pt idx="50">
                  <c:v>4.7027109519437822</c:v>
                </c:pt>
                <c:pt idx="51">
                  <c:v>4.7097775615305091</c:v>
                </c:pt>
                <c:pt idx="52">
                  <c:v>4.7163525809987714</c:v>
                </c:pt>
                <c:pt idx="53">
                  <c:v>4.7224700051462243</c:v>
                </c:pt>
                <c:pt idx="54">
                  <c:v>4.7281615056825093</c:v>
                </c:pt>
                <c:pt idx="55">
                  <c:v>4.7334565861511555</c:v>
                </c:pt>
                <c:pt idx="56">
                  <c:v>4.7383827270572363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D-4266-B43B-6978F5A5A3EF}"/>
            </c:ext>
          </c:extLst>
        </c:ser>
        <c:ser>
          <c:idx val="1"/>
          <c:order val="1"/>
          <c:tx>
            <c:strRef>
              <c:f>'Fig 7.8 - 7.9'!$V$32</c:f>
              <c:strCache>
                <c:ptCount val="1"/>
                <c:pt idx="0">
                  <c:v>k*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 7.8 - 7.9'!$O$33:$O$89</c:f>
              <c:numCache>
                <c:formatCode>General</c:formatCode>
                <c:ptCount val="57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</c:numCache>
            </c:numRef>
          </c:cat>
          <c:val>
            <c:numRef>
              <c:f>'Fig 7.8 - 7.9'!$V$33:$V$89</c:f>
              <c:numCache>
                <c:formatCode>0.00</c:formatCode>
                <c:ptCount val="57"/>
                <c:pt idx="0">
                  <c:v>2.6918003852647119</c:v>
                </c:pt>
                <c:pt idx="1">
                  <c:v>2.6918003852647119</c:v>
                </c:pt>
                <c:pt idx="2">
                  <c:v>2.6918003852647119</c:v>
                </c:pt>
                <c:pt idx="3">
                  <c:v>2.6918003852647119</c:v>
                </c:pt>
                <c:pt idx="4">
                  <c:v>2.6918003852647119</c:v>
                </c:pt>
                <c:pt idx="5">
                  <c:v>2.6918003852647119</c:v>
                </c:pt>
                <c:pt idx="6">
                  <c:v>2.6918003852647119</c:v>
                </c:pt>
                <c:pt idx="7">
                  <c:v>4.8039866566730911</c:v>
                </c:pt>
                <c:pt idx="8">
                  <c:v>4.8039866566730911</c:v>
                </c:pt>
                <c:pt idx="9">
                  <c:v>4.8039866566730911</c:v>
                </c:pt>
                <c:pt idx="10">
                  <c:v>4.8039866566730911</c:v>
                </c:pt>
                <c:pt idx="11">
                  <c:v>4.8039866566730911</c:v>
                </c:pt>
                <c:pt idx="12">
                  <c:v>4.8039866566730911</c:v>
                </c:pt>
                <c:pt idx="13">
                  <c:v>4.8039866566730911</c:v>
                </c:pt>
                <c:pt idx="14">
                  <c:v>4.8039866566730911</c:v>
                </c:pt>
                <c:pt idx="15">
                  <c:v>4.8039866566730911</c:v>
                </c:pt>
                <c:pt idx="16">
                  <c:v>4.8039866566730911</c:v>
                </c:pt>
                <c:pt idx="17">
                  <c:v>4.8039866566730911</c:v>
                </c:pt>
                <c:pt idx="18">
                  <c:v>4.8039866566730911</c:v>
                </c:pt>
                <c:pt idx="19">
                  <c:v>4.8039866566730911</c:v>
                </c:pt>
                <c:pt idx="20">
                  <c:v>4.8039866566730911</c:v>
                </c:pt>
                <c:pt idx="21">
                  <c:v>4.8039866566730911</c:v>
                </c:pt>
                <c:pt idx="22">
                  <c:v>4.8039866566730911</c:v>
                </c:pt>
                <c:pt idx="23">
                  <c:v>4.8039866566730911</c:v>
                </c:pt>
                <c:pt idx="24">
                  <c:v>4.8039866566730911</c:v>
                </c:pt>
                <c:pt idx="25">
                  <c:v>4.8039866566730911</c:v>
                </c:pt>
                <c:pt idx="26">
                  <c:v>4.8039866566730911</c:v>
                </c:pt>
                <c:pt idx="27">
                  <c:v>4.8039866566730911</c:v>
                </c:pt>
                <c:pt idx="28">
                  <c:v>4.8039866566730911</c:v>
                </c:pt>
                <c:pt idx="29">
                  <c:v>4.8039866566730911</c:v>
                </c:pt>
                <c:pt idx="30">
                  <c:v>4.8039866566730911</c:v>
                </c:pt>
                <c:pt idx="31">
                  <c:v>4.8039866566730911</c:v>
                </c:pt>
                <c:pt idx="32">
                  <c:v>4.8039866566730911</c:v>
                </c:pt>
                <c:pt idx="33">
                  <c:v>4.8039866566730911</c:v>
                </c:pt>
                <c:pt idx="34">
                  <c:v>4.8039866566730911</c:v>
                </c:pt>
                <c:pt idx="35">
                  <c:v>4.8039866566730911</c:v>
                </c:pt>
                <c:pt idx="36">
                  <c:v>4.8039866566730911</c:v>
                </c:pt>
                <c:pt idx="37">
                  <c:v>4.8039866566730911</c:v>
                </c:pt>
                <c:pt idx="38">
                  <c:v>4.8039866566730911</c:v>
                </c:pt>
                <c:pt idx="39">
                  <c:v>4.8039866566730911</c:v>
                </c:pt>
                <c:pt idx="40">
                  <c:v>4.8039866566730911</c:v>
                </c:pt>
                <c:pt idx="41">
                  <c:v>4.8039866566730911</c:v>
                </c:pt>
                <c:pt idx="42">
                  <c:v>4.8039866566730911</c:v>
                </c:pt>
                <c:pt idx="43">
                  <c:v>4.8039866566730911</c:v>
                </c:pt>
                <c:pt idx="44">
                  <c:v>4.8039866566730911</c:v>
                </c:pt>
                <c:pt idx="45">
                  <c:v>4.8039866566730911</c:v>
                </c:pt>
                <c:pt idx="46">
                  <c:v>4.8039866566730911</c:v>
                </c:pt>
                <c:pt idx="47">
                  <c:v>4.8039866566730911</c:v>
                </c:pt>
                <c:pt idx="48">
                  <c:v>4.8039866566730911</c:v>
                </c:pt>
                <c:pt idx="49">
                  <c:v>4.8039866566730911</c:v>
                </c:pt>
                <c:pt idx="50">
                  <c:v>4.8039866566730911</c:v>
                </c:pt>
                <c:pt idx="51">
                  <c:v>4.8039866566730911</c:v>
                </c:pt>
                <c:pt idx="52">
                  <c:v>4.8039866566730911</c:v>
                </c:pt>
                <c:pt idx="53">
                  <c:v>4.8039866566730911</c:v>
                </c:pt>
                <c:pt idx="54">
                  <c:v>4.8039866566730911</c:v>
                </c:pt>
                <c:pt idx="55">
                  <c:v>4.8039866566730911</c:v>
                </c:pt>
                <c:pt idx="56">
                  <c:v>4.8039866566730911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D-4266-B43B-6978F5A5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633520"/>
        <c:axId val="1"/>
      </c:lineChart>
      <c:catAx>
        <c:axId val="20796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20796335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607445985320476"/>
          <c:y val="0.88502820181113862"/>
          <c:w val="0.80349444146649873"/>
          <c:h val="8.00025493162611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1000"/>
              <a:t>Konsumtion per capita</a:t>
            </a:r>
          </a:p>
        </c:rich>
      </c:tx>
      <c:layout>
        <c:manualLayout>
          <c:xMode val="edge"/>
          <c:yMode val="edge"/>
          <c:x val="0.29143883341897692"/>
          <c:y val="5.50017526549295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1800820100143"/>
          <c:y val="0.1800057359615875"/>
          <c:w val="0.85145855253779534"/>
          <c:h val="0.52501672988796355"/>
        </c:manualLayout>
      </c:layout>
      <c:lineChart>
        <c:grouping val="standard"/>
        <c:varyColors val="0"/>
        <c:ser>
          <c:idx val="0"/>
          <c:order val="0"/>
          <c:tx>
            <c:strRef>
              <c:f>'Fig 7.8 - 7.9'!$R$32</c:f>
              <c:strCache>
                <c:ptCount val="1"/>
                <c:pt idx="0">
                  <c:v>C/N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7.8 - 7.9'!$O$33:$O$89</c:f>
              <c:numCache>
                <c:formatCode>General</c:formatCode>
                <c:ptCount val="57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</c:numCache>
            </c:numRef>
          </c:cat>
          <c:val>
            <c:numRef>
              <c:f>'Fig 7.8 - 7.9'!$R$33:$R$89</c:f>
              <c:numCache>
                <c:formatCode>0.00</c:formatCode>
                <c:ptCount val="57"/>
                <c:pt idx="0">
                  <c:v>1.0767201541058851</c:v>
                </c:pt>
                <c:pt idx="1">
                  <c:v>1.0767201541058851</c:v>
                </c:pt>
                <c:pt idx="2">
                  <c:v>1.0767201541058851</c:v>
                </c:pt>
                <c:pt idx="3">
                  <c:v>1.0767201541058851</c:v>
                </c:pt>
                <c:pt idx="4">
                  <c:v>1.0767201541058851</c:v>
                </c:pt>
                <c:pt idx="5">
                  <c:v>1.0767201541058851</c:v>
                </c:pt>
                <c:pt idx="6">
                  <c:v>1.0767201541058851</c:v>
                </c:pt>
                <c:pt idx="7">
                  <c:v>0.94213013484264929</c:v>
                </c:pt>
                <c:pt idx="8">
                  <c:v>0.95602155672917366</c:v>
                </c:pt>
                <c:pt idx="9">
                  <c:v>0.96871946160393818</c:v>
                </c:pt>
                <c:pt idx="10">
                  <c:v>0.98034564766851384</c:v>
                </c:pt>
                <c:pt idx="11">
                  <c:v>0.99100612900093432</c:v>
                </c:pt>
                <c:pt idx="12">
                  <c:v>1.0007937730730185</c:v>
                </c:pt>
                <c:pt idx="13">
                  <c:v>1.0097903914370934</c:v>
                </c:pt>
                <c:pt idx="14">
                  <c:v>1.0180684173284247</c:v>
                </c:pt>
                <c:pt idx="15">
                  <c:v>1.0256922667719193</c:v>
                </c:pt>
                <c:pt idx="16">
                  <c:v>1.0327194540598423</c:v>
                </c:pt>
                <c:pt idx="17">
                  <c:v>1.0392015143494093</c:v>
                </c:pt>
                <c:pt idx="18">
                  <c:v>1.0451847731634381</c:v>
                </c:pt>
                <c:pt idx="19">
                  <c:v>1.0507109931630885</c:v>
                </c:pt>
                <c:pt idx="20">
                  <c:v>1.0558179216346031</c:v>
                </c:pt>
                <c:pt idx="21">
                  <c:v>1.0605397569718862</c:v>
                </c:pt>
                <c:pt idx="22">
                  <c:v>1.0649075485490829</c:v>
                </c:pt>
                <c:pt idx="23">
                  <c:v>1.0689495414172603</c:v>
                </c:pt>
                <c:pt idx="24">
                  <c:v>1.0726914749833454</c:v>
                </c:pt>
                <c:pt idx="25">
                  <c:v>1.0761568430634592</c:v>
                </c:pt>
                <c:pt idx="26">
                  <c:v>1.0793671213207037</c:v>
                </c:pt>
                <c:pt idx="27">
                  <c:v>1.0823419670071364</c:v>
                </c:pt>
                <c:pt idx="28">
                  <c:v>1.0850993950630521</c:v>
                </c:pt>
                <c:pt idx="29">
                  <c:v>1.0876559339329557</c:v>
                </c:pt>
                <c:pt idx="30">
                  <c:v>1.0900267638985879</c:v>
                </c:pt>
                <c:pt idx="31">
                  <c:v>1.092225840276017</c:v>
                </c:pt>
                <c:pt idx="32">
                  <c:v>1.0942660034539864</c:v>
                </c:pt>
                <c:pt idx="33">
                  <c:v>1.0961590774472822</c:v>
                </c:pt>
                <c:pt idx="34">
                  <c:v>1.0979159583886235</c:v>
                </c:pt>
                <c:pt idx="35">
                  <c:v>1.0995466941750796</c:v>
                </c:pt>
                <c:pt idx="36">
                  <c:v>1.1010605563121534</c:v>
                </c:pt>
                <c:pt idx="37">
                  <c:v>1.1024661048539854</c:v>
                </c:pt>
                <c:pt idx="38">
                  <c:v>1.1037712472164793</c:v>
                </c:pt>
                <c:pt idx="39">
                  <c:v>1.1049832915374456</c:v>
                </c:pt>
                <c:pt idx="40">
                  <c:v>1.1061089951707852</c:v>
                </c:pt>
                <c:pt idx="41">
                  <c:v>1.107154608827625</c:v>
                </c:pt>
                <c:pt idx="42">
                  <c:v>1.1081259168139972</c:v>
                </c:pt>
                <c:pt idx="43">
                  <c:v>1.1090282737603809</c:v>
                </c:pt>
                <c:pt idx="44">
                  <c:v>1.1098666381917024</c:v>
                </c:pt>
                <c:pt idx="45">
                  <c:v>1.1106456032460712</c:v>
                </c:pt>
                <c:pt idx="46">
                  <c:v>1.1113694248156036</c:v>
                </c:pt>
                <c:pt idx="47">
                  <c:v>1.112042047352336</c:v>
                </c:pt>
                <c:pt idx="48">
                  <c:v>1.1126671275557889</c:v>
                </c:pt>
                <c:pt idx="49">
                  <c:v>1.1132480561356235</c:v>
                </c:pt>
                <c:pt idx="50">
                  <c:v>1.1137879778225781</c:v>
                </c:pt>
                <c:pt idx="51">
                  <c:v>1.1142898097830631</c:v>
                </c:pt>
                <c:pt idx="52">
                  <c:v>1.1147562585771031</c:v>
                </c:pt>
                <c:pt idx="53">
                  <c:v>1.1151898357854511</c:v>
                </c:pt>
                <c:pt idx="54">
                  <c:v>1.1155928724194266</c:v>
                </c:pt>
                <c:pt idx="55">
                  <c:v>1.1159675322161255</c:v>
                </c:pt>
                <c:pt idx="56">
                  <c:v>1.1163158239119579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9-4BD2-B8A3-0191602C593E}"/>
            </c:ext>
          </c:extLst>
        </c:ser>
        <c:ser>
          <c:idx val="1"/>
          <c:order val="1"/>
          <c:tx>
            <c:strRef>
              <c:f>'Fig 7.8 - 7.9'!$X$32</c:f>
              <c:strCache>
                <c:ptCount val="1"/>
                <c:pt idx="0">
                  <c:v>c*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 7.8 - 7.9'!$O$33:$O$89</c:f>
              <c:numCache>
                <c:formatCode>General</c:formatCode>
                <c:ptCount val="57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</c:numCache>
            </c:numRef>
          </c:cat>
          <c:val>
            <c:numRef>
              <c:f>'Fig 7.8 - 7.9'!$X$33:$X$90</c:f>
              <c:numCache>
                <c:formatCode>0.00</c:formatCode>
                <c:ptCount val="58"/>
                <c:pt idx="0">
                  <c:v>1.0767201541058851</c:v>
                </c:pt>
                <c:pt idx="1">
                  <c:v>1.0767201541058851</c:v>
                </c:pt>
                <c:pt idx="2">
                  <c:v>1.0767201541058851</c:v>
                </c:pt>
                <c:pt idx="3">
                  <c:v>1.0767201541058851</c:v>
                </c:pt>
                <c:pt idx="4">
                  <c:v>1.0767201541058851</c:v>
                </c:pt>
                <c:pt idx="5">
                  <c:v>1.0767201541058851</c:v>
                </c:pt>
                <c:pt idx="6">
                  <c:v>1.0767201541058851</c:v>
                </c:pt>
                <c:pt idx="7">
                  <c:v>1.1209302198903881</c:v>
                </c:pt>
                <c:pt idx="8">
                  <c:v>1.1209302198903881</c:v>
                </c:pt>
                <c:pt idx="9">
                  <c:v>1.1209302198903881</c:v>
                </c:pt>
                <c:pt idx="10">
                  <c:v>1.1209302198903881</c:v>
                </c:pt>
                <c:pt idx="11">
                  <c:v>1.1209302198903881</c:v>
                </c:pt>
                <c:pt idx="12">
                  <c:v>1.1209302198903881</c:v>
                </c:pt>
                <c:pt idx="13">
                  <c:v>1.1209302198903881</c:v>
                </c:pt>
                <c:pt idx="14">
                  <c:v>1.1209302198903881</c:v>
                </c:pt>
                <c:pt idx="15">
                  <c:v>1.1209302198903881</c:v>
                </c:pt>
                <c:pt idx="16">
                  <c:v>1.1209302198903881</c:v>
                </c:pt>
                <c:pt idx="17">
                  <c:v>1.1209302198903881</c:v>
                </c:pt>
                <c:pt idx="18">
                  <c:v>1.1209302198903881</c:v>
                </c:pt>
                <c:pt idx="19">
                  <c:v>1.1209302198903881</c:v>
                </c:pt>
                <c:pt idx="20">
                  <c:v>1.1209302198903881</c:v>
                </c:pt>
                <c:pt idx="21">
                  <c:v>1.1209302198903881</c:v>
                </c:pt>
                <c:pt idx="22">
                  <c:v>1.1209302198903881</c:v>
                </c:pt>
                <c:pt idx="23">
                  <c:v>1.1209302198903881</c:v>
                </c:pt>
                <c:pt idx="24">
                  <c:v>1.1209302198903881</c:v>
                </c:pt>
                <c:pt idx="25">
                  <c:v>1.1209302198903881</c:v>
                </c:pt>
                <c:pt idx="26">
                  <c:v>1.1209302198903881</c:v>
                </c:pt>
                <c:pt idx="27">
                  <c:v>1.1209302198903881</c:v>
                </c:pt>
                <c:pt idx="28">
                  <c:v>1.1209302198903881</c:v>
                </c:pt>
                <c:pt idx="29">
                  <c:v>1.1209302198903881</c:v>
                </c:pt>
                <c:pt idx="30">
                  <c:v>1.1209302198903881</c:v>
                </c:pt>
                <c:pt idx="31">
                  <c:v>1.1209302198903881</c:v>
                </c:pt>
                <c:pt idx="32">
                  <c:v>1.1209302198903881</c:v>
                </c:pt>
                <c:pt idx="33">
                  <c:v>1.1209302198903881</c:v>
                </c:pt>
                <c:pt idx="34">
                  <c:v>1.1209302198903881</c:v>
                </c:pt>
                <c:pt idx="35">
                  <c:v>1.1209302198903881</c:v>
                </c:pt>
                <c:pt idx="36">
                  <c:v>1.1209302198903881</c:v>
                </c:pt>
                <c:pt idx="37">
                  <c:v>1.1209302198903881</c:v>
                </c:pt>
                <c:pt idx="38">
                  <c:v>1.1209302198903881</c:v>
                </c:pt>
                <c:pt idx="39">
                  <c:v>1.1209302198903881</c:v>
                </c:pt>
                <c:pt idx="40">
                  <c:v>1.1209302198903881</c:v>
                </c:pt>
                <c:pt idx="41">
                  <c:v>1.1209302198903881</c:v>
                </c:pt>
                <c:pt idx="42">
                  <c:v>1.1209302198903881</c:v>
                </c:pt>
                <c:pt idx="43">
                  <c:v>1.1209302198903881</c:v>
                </c:pt>
                <c:pt idx="44">
                  <c:v>1.1209302198903881</c:v>
                </c:pt>
                <c:pt idx="45">
                  <c:v>1.1209302198903881</c:v>
                </c:pt>
                <c:pt idx="46">
                  <c:v>1.1209302198903881</c:v>
                </c:pt>
                <c:pt idx="47">
                  <c:v>1.1209302198903881</c:v>
                </c:pt>
                <c:pt idx="48">
                  <c:v>1.1209302198903881</c:v>
                </c:pt>
                <c:pt idx="49">
                  <c:v>1.1209302198903881</c:v>
                </c:pt>
                <c:pt idx="50">
                  <c:v>1.1209302198903881</c:v>
                </c:pt>
                <c:pt idx="51">
                  <c:v>1.1209302198903881</c:v>
                </c:pt>
                <c:pt idx="52">
                  <c:v>1.1209302198903881</c:v>
                </c:pt>
                <c:pt idx="53">
                  <c:v>1.1209302198903881</c:v>
                </c:pt>
                <c:pt idx="54">
                  <c:v>1.1209302198903881</c:v>
                </c:pt>
                <c:pt idx="55">
                  <c:v>1.1209302198903881</c:v>
                </c:pt>
                <c:pt idx="56">
                  <c:v>1.1209302198903881</c:v>
                </c:pt>
                <c:pt idx="57">
                  <c:v>1.1209302198903881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9-4BD2-B8A3-0191602C5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448224"/>
        <c:axId val="1"/>
      </c:lineChart>
      <c:catAx>
        <c:axId val="18834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883448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000774679667864"/>
          <c:y val="0.85002708648527447"/>
          <c:w val="0.74859778780168573"/>
          <c:h val="0.10500334597759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v-SE" sz="1000"/>
              <a:t>BNP per capita</a:t>
            </a:r>
          </a:p>
        </c:rich>
      </c:tx>
      <c:layout>
        <c:manualLayout>
          <c:xMode val="edge"/>
          <c:yMode val="edge"/>
          <c:x val="0.36001267657638325"/>
          <c:y val="6.17305541438763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1800820100143"/>
          <c:y val="0.20988388408917946"/>
          <c:w val="0.86574476986225479"/>
          <c:h val="0.48767137773662289"/>
        </c:manualLayout>
      </c:layout>
      <c:lineChart>
        <c:grouping val="standard"/>
        <c:varyColors val="0"/>
        <c:ser>
          <c:idx val="0"/>
          <c:order val="0"/>
          <c:tx>
            <c:strRef>
              <c:f>'Fig 7.8 - 7.9'!$Q$32</c:f>
              <c:strCache>
                <c:ptCount val="1"/>
                <c:pt idx="0">
                  <c:v>y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 7.8 - 7.9'!$O$33:$O$89</c:f>
              <c:numCache>
                <c:formatCode>General</c:formatCode>
                <c:ptCount val="57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</c:numCache>
            </c:numRef>
          </c:cat>
          <c:val>
            <c:numRef>
              <c:f>'Fig 7.8 - 7.9'!$Q$33:$Q$89</c:f>
              <c:numCache>
                <c:formatCode>0.00</c:formatCode>
                <c:ptCount val="57"/>
                <c:pt idx="0">
                  <c:v>1.3459001926323562</c:v>
                </c:pt>
                <c:pt idx="1">
                  <c:v>1.3459001926323562</c:v>
                </c:pt>
                <c:pt idx="2">
                  <c:v>1.3459001926323562</c:v>
                </c:pt>
                <c:pt idx="3">
                  <c:v>1.3459001926323562</c:v>
                </c:pt>
                <c:pt idx="4">
                  <c:v>1.3459001926323562</c:v>
                </c:pt>
                <c:pt idx="5">
                  <c:v>1.3459001926323562</c:v>
                </c:pt>
                <c:pt idx="6">
                  <c:v>1.3459001926323562</c:v>
                </c:pt>
                <c:pt idx="7">
                  <c:v>1.3459001926323562</c:v>
                </c:pt>
                <c:pt idx="8">
                  <c:v>1.3657450810416767</c:v>
                </c:pt>
                <c:pt idx="9">
                  <c:v>1.3838849451484831</c:v>
                </c:pt>
                <c:pt idx="10">
                  <c:v>1.4004937823835912</c:v>
                </c:pt>
                <c:pt idx="11">
                  <c:v>1.4157230414299062</c:v>
                </c:pt>
                <c:pt idx="12">
                  <c:v>1.4297053901043122</c:v>
                </c:pt>
                <c:pt idx="13">
                  <c:v>1.4425577020529907</c:v>
                </c:pt>
                <c:pt idx="14">
                  <c:v>1.4543834533263209</c:v>
                </c:pt>
                <c:pt idx="15">
                  <c:v>1.4652746668170276</c:v>
                </c:pt>
                <c:pt idx="16">
                  <c:v>1.4753135057997748</c:v>
                </c:pt>
                <c:pt idx="17">
                  <c:v>1.4845735919277276</c:v>
                </c:pt>
                <c:pt idx="18">
                  <c:v>1.4931211045191972</c:v>
                </c:pt>
                <c:pt idx="19">
                  <c:v>1.5010157045186978</c:v>
                </c:pt>
                <c:pt idx="20">
                  <c:v>1.5083113166208617</c:v>
                </c:pt>
                <c:pt idx="21">
                  <c:v>1.5150567956741232</c:v>
                </c:pt>
                <c:pt idx="22">
                  <c:v>1.5212964979272614</c:v>
                </c:pt>
                <c:pt idx="23">
                  <c:v>1.5270707734532292</c:v>
                </c:pt>
                <c:pt idx="24">
                  <c:v>1.5324163928333505</c:v>
                </c:pt>
                <c:pt idx="25">
                  <c:v>1.5373669186620846</c:v>
                </c:pt>
                <c:pt idx="26">
                  <c:v>1.5419530304581481</c:v>
                </c:pt>
                <c:pt idx="27">
                  <c:v>1.546202810010195</c:v>
                </c:pt>
                <c:pt idx="28">
                  <c:v>1.5501419929472173</c:v>
                </c:pt>
                <c:pt idx="29">
                  <c:v>1.553794191332794</c:v>
                </c:pt>
                <c:pt idx="30">
                  <c:v>1.557181091283697</c:v>
                </c:pt>
                <c:pt idx="31">
                  <c:v>1.5603226289657386</c:v>
                </c:pt>
                <c:pt idx="32">
                  <c:v>1.5632371477914093</c:v>
                </c:pt>
                <c:pt idx="33">
                  <c:v>1.5659415392104032</c:v>
                </c:pt>
                <c:pt idx="34">
                  <c:v>1.5684513691266053</c:v>
                </c:pt>
                <c:pt idx="35">
                  <c:v>1.5707809916786852</c:v>
                </c:pt>
                <c:pt idx="36">
                  <c:v>1.572943651874505</c:v>
                </c:pt>
                <c:pt idx="37">
                  <c:v>1.5749515783628365</c:v>
                </c:pt>
                <c:pt idx="38">
                  <c:v>1.5768160674521134</c:v>
                </c:pt>
                <c:pt idx="39">
                  <c:v>1.578547559339208</c:v>
                </c:pt>
                <c:pt idx="40">
                  <c:v>1.5801557073868362</c:v>
                </c:pt>
                <c:pt idx="41">
                  <c:v>1.5816494411823214</c:v>
                </c:pt>
                <c:pt idx="42">
                  <c:v>1.583037024019996</c:v>
                </c:pt>
                <c:pt idx="43">
                  <c:v>1.5843261053719728</c:v>
                </c:pt>
                <c:pt idx="44">
                  <c:v>1.5855237688452892</c:v>
                </c:pt>
                <c:pt idx="45">
                  <c:v>1.5866365760658161</c:v>
                </c:pt>
                <c:pt idx="46">
                  <c:v>1.5876706068794337</c:v>
                </c:pt>
                <c:pt idx="47">
                  <c:v>1.5886314962176229</c:v>
                </c:pt>
                <c:pt idx="48">
                  <c:v>1.5895244679368414</c:v>
                </c:pt>
                <c:pt idx="49">
                  <c:v>1.5903543659080337</c:v>
                </c:pt>
                <c:pt idx="50">
                  <c:v>1.591125682603683</c:v>
                </c:pt>
                <c:pt idx="51">
                  <c:v>1.5918425854043761</c:v>
                </c:pt>
                <c:pt idx="52">
                  <c:v>1.5925089408244331</c:v>
                </c:pt>
                <c:pt idx="53">
                  <c:v>1.5931283368363589</c:v>
                </c:pt>
                <c:pt idx="54">
                  <c:v>1.593704103456324</c:v>
                </c:pt>
                <c:pt idx="55">
                  <c:v>1.5942393317373225</c:v>
                </c:pt>
                <c:pt idx="56">
                  <c:v>1.5947368913027971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3E5-B928-FD976E3FB7AF}"/>
            </c:ext>
          </c:extLst>
        </c:ser>
        <c:ser>
          <c:idx val="1"/>
          <c:order val="1"/>
          <c:tx>
            <c:strRef>
              <c:f>'Fig 7.8 - 7.9'!$W$32</c:f>
              <c:strCache>
                <c:ptCount val="1"/>
                <c:pt idx="0">
                  <c:v>y*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 7.8 - 7.9'!$O$33:$O$89</c:f>
              <c:numCache>
                <c:formatCode>General</c:formatCode>
                <c:ptCount val="57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</c:numCache>
            </c:numRef>
          </c:cat>
          <c:val>
            <c:numRef>
              <c:f>'Fig 7.8 - 7.9'!$W$33:$W$90</c:f>
              <c:numCache>
                <c:formatCode>0.00</c:formatCode>
                <c:ptCount val="58"/>
                <c:pt idx="0">
                  <c:v>1.3459001926323562</c:v>
                </c:pt>
                <c:pt idx="1">
                  <c:v>1.3459001926323562</c:v>
                </c:pt>
                <c:pt idx="2">
                  <c:v>1.3459001926323562</c:v>
                </c:pt>
                <c:pt idx="3">
                  <c:v>1.3459001926323562</c:v>
                </c:pt>
                <c:pt idx="4">
                  <c:v>1.3459001926323562</c:v>
                </c:pt>
                <c:pt idx="5">
                  <c:v>1.3459001926323562</c:v>
                </c:pt>
                <c:pt idx="6">
                  <c:v>1.3459001926323562</c:v>
                </c:pt>
                <c:pt idx="7">
                  <c:v>1.6013288855576973</c:v>
                </c:pt>
                <c:pt idx="8">
                  <c:v>1.6013288855576973</c:v>
                </c:pt>
                <c:pt idx="9">
                  <c:v>1.6013288855576973</c:v>
                </c:pt>
                <c:pt idx="10">
                  <c:v>1.6013288855576973</c:v>
                </c:pt>
                <c:pt idx="11">
                  <c:v>1.6013288855576973</c:v>
                </c:pt>
                <c:pt idx="12">
                  <c:v>1.6013288855576973</c:v>
                </c:pt>
                <c:pt idx="13">
                  <c:v>1.6013288855576973</c:v>
                </c:pt>
                <c:pt idx="14">
                  <c:v>1.6013288855576973</c:v>
                </c:pt>
                <c:pt idx="15">
                  <c:v>1.6013288855576973</c:v>
                </c:pt>
                <c:pt idx="16">
                  <c:v>1.6013288855576973</c:v>
                </c:pt>
                <c:pt idx="17">
                  <c:v>1.6013288855576973</c:v>
                </c:pt>
                <c:pt idx="18">
                  <c:v>1.6013288855576973</c:v>
                </c:pt>
                <c:pt idx="19">
                  <c:v>1.6013288855576973</c:v>
                </c:pt>
                <c:pt idx="20">
                  <c:v>1.6013288855576973</c:v>
                </c:pt>
                <c:pt idx="21">
                  <c:v>1.6013288855576973</c:v>
                </c:pt>
                <c:pt idx="22">
                  <c:v>1.6013288855576973</c:v>
                </c:pt>
                <c:pt idx="23">
                  <c:v>1.6013288855576973</c:v>
                </c:pt>
                <c:pt idx="24">
                  <c:v>1.6013288855576973</c:v>
                </c:pt>
                <c:pt idx="25">
                  <c:v>1.6013288855576973</c:v>
                </c:pt>
                <c:pt idx="26">
                  <c:v>1.6013288855576973</c:v>
                </c:pt>
                <c:pt idx="27">
                  <c:v>1.6013288855576973</c:v>
                </c:pt>
                <c:pt idx="28">
                  <c:v>1.6013288855576973</c:v>
                </c:pt>
                <c:pt idx="29">
                  <c:v>1.6013288855576973</c:v>
                </c:pt>
                <c:pt idx="30">
                  <c:v>1.6013288855576973</c:v>
                </c:pt>
                <c:pt idx="31">
                  <c:v>1.6013288855576973</c:v>
                </c:pt>
                <c:pt idx="32">
                  <c:v>1.6013288855576973</c:v>
                </c:pt>
                <c:pt idx="33">
                  <c:v>1.6013288855576973</c:v>
                </c:pt>
                <c:pt idx="34">
                  <c:v>1.6013288855576973</c:v>
                </c:pt>
                <c:pt idx="35">
                  <c:v>1.6013288855576973</c:v>
                </c:pt>
                <c:pt idx="36">
                  <c:v>1.6013288855576973</c:v>
                </c:pt>
                <c:pt idx="37">
                  <c:v>1.6013288855576973</c:v>
                </c:pt>
                <c:pt idx="38">
                  <c:v>1.6013288855576973</c:v>
                </c:pt>
                <c:pt idx="39">
                  <c:v>1.6013288855576973</c:v>
                </c:pt>
                <c:pt idx="40">
                  <c:v>1.6013288855576973</c:v>
                </c:pt>
                <c:pt idx="41">
                  <c:v>1.6013288855576973</c:v>
                </c:pt>
                <c:pt idx="42">
                  <c:v>1.6013288855576973</c:v>
                </c:pt>
                <c:pt idx="43">
                  <c:v>1.6013288855576973</c:v>
                </c:pt>
                <c:pt idx="44">
                  <c:v>1.6013288855576973</c:v>
                </c:pt>
                <c:pt idx="45">
                  <c:v>1.6013288855576973</c:v>
                </c:pt>
                <c:pt idx="46">
                  <c:v>1.6013288855576973</c:v>
                </c:pt>
                <c:pt idx="47">
                  <c:v>1.6013288855576973</c:v>
                </c:pt>
                <c:pt idx="48">
                  <c:v>1.6013288855576973</c:v>
                </c:pt>
                <c:pt idx="49">
                  <c:v>1.6013288855576973</c:v>
                </c:pt>
                <c:pt idx="50">
                  <c:v>1.6013288855576973</c:v>
                </c:pt>
                <c:pt idx="51">
                  <c:v>1.6013288855576973</c:v>
                </c:pt>
                <c:pt idx="52">
                  <c:v>1.6013288855576973</c:v>
                </c:pt>
                <c:pt idx="53">
                  <c:v>1.6013288855576973</c:v>
                </c:pt>
                <c:pt idx="54">
                  <c:v>1.6013288855576973</c:v>
                </c:pt>
                <c:pt idx="55">
                  <c:v>1.6013288855576973</c:v>
                </c:pt>
                <c:pt idx="56">
                  <c:v>1.6013288855576973</c:v>
                </c:pt>
                <c:pt idx="57">
                  <c:v>1.6013288855576973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3E5-B928-FD976E3FB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441984"/>
        <c:axId val="1"/>
      </c:lineChart>
      <c:catAx>
        <c:axId val="1883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8834419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286569451581411"/>
          <c:y val="0.82718942552794272"/>
          <c:w val="0.7200253531527665"/>
          <c:h val="0.141980274530915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48300927918778"/>
          <c:y val="0.21966168455262983"/>
          <c:w val="0.81524437090447599"/>
          <c:h val="0.60695991784279291"/>
        </c:manualLayout>
      </c:layout>
      <c:lineChart>
        <c:grouping val="standard"/>
        <c:varyColors val="0"/>
        <c:ser>
          <c:idx val="0"/>
          <c:order val="0"/>
          <c:tx>
            <c:strRef>
              <c:f>'Fig 7.8 - 7.9'!$I$26</c:f>
              <c:strCache>
                <c:ptCount val="1"/>
                <c:pt idx="0">
                  <c:v>Dk:1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cat>
          <c:val>
            <c:numRef>
              <c:f>'Fig 7.8 - 7.9'!$I$27:$I$127</c:f>
              <c:numCache>
                <c:formatCode>0.00</c:formatCode>
                <c:ptCount val="101"/>
                <c:pt idx="0">
                  <c:v>0</c:v>
                </c:pt>
                <c:pt idx="1">
                  <c:v>9.0237446725454473E-2</c:v>
                </c:pt>
                <c:pt idx="2">
                  <c:v>0.10340677254400195</c:v>
                </c:pt>
                <c:pt idx="3">
                  <c:v>0.1093690603871898</c:v>
                </c:pt>
                <c:pt idx="4">
                  <c:v>0.11193155858647477</c:v>
                </c:pt>
                <c:pt idx="5">
                  <c:v>0.11245047927124711</c:v>
                </c:pt>
                <c:pt idx="6">
                  <c:v>0.11158344008881899</c:v>
                </c:pt>
                <c:pt idx="7">
                  <c:v>0.10970468835812795</c:v>
                </c:pt>
                <c:pt idx="8">
                  <c:v>0.10704968956452426</c:v>
                </c:pt>
                <c:pt idx="9">
                  <c:v>0.10377723223945266</c:v>
                </c:pt>
                <c:pt idx="10">
                  <c:v>0.1</c:v>
                </c:pt>
                <c:pt idx="11">
                  <c:v>9.5801151884219005E-2</c:v>
                </c:pt>
                <c:pt idx="12">
                  <c:v>9.1243993687851632E-2</c:v>
                </c:pt>
                <c:pt idx="13">
                  <c:v>8.6377949728905556E-2</c:v>
                </c:pt>
                <c:pt idx="14">
                  <c:v>8.1242423123998458E-2</c:v>
                </c:pt>
                <c:pt idx="15">
                  <c:v>7.5869387091371088E-2</c:v>
                </c:pt>
                <c:pt idx="16">
                  <c:v>7.0285180325264901E-2</c:v>
                </c:pt>
                <c:pt idx="17">
                  <c:v>6.4511784854508397E-2</c:v>
                </c:pt>
                <c:pt idx="18">
                  <c:v>5.8567756905042567E-2</c:v>
                </c:pt>
                <c:pt idx="19">
                  <c:v>5.2468918832390854E-2</c:v>
                </c:pt>
                <c:pt idx="20">
                  <c:v>4.6228882668983257E-2</c:v>
                </c:pt>
                <c:pt idx="21">
                  <c:v>3.9859452548136554E-2</c:v>
                </c:pt>
                <c:pt idx="22">
                  <c:v>3.3370938402204842E-2</c:v>
                </c:pt>
                <c:pt idx="23">
                  <c:v>2.677240360105404E-2</c:v>
                </c:pt>
                <c:pt idx="24">
                  <c:v>2.0071862681467267E-2</c:v>
                </c:pt>
                <c:pt idx="25">
                  <c:v>1.3276440866847483E-2</c:v>
                </c:pt>
                <c:pt idx="26">
                  <c:v>6.392503979769204E-3</c:v>
                </c:pt>
                <c:pt idx="27">
                  <c:v>-5.7423484047408602E-4</c:v>
                </c:pt>
                <c:pt idx="28">
                  <c:v>-7.6186267759971726E-3</c:v>
                </c:pt>
                <c:pt idx="29">
                  <c:v>-1.4736013629835842E-2</c:v>
                </c:pt>
                <c:pt idx="30">
                  <c:v>-2.1922165936818172E-2</c:v>
                </c:pt>
                <c:pt idx="31">
                  <c:v>-2.9173230665574867E-2</c:v>
                </c:pt>
                <c:pt idx="32">
                  <c:v>-3.6485686766423497E-2</c:v>
                </c:pt>
                <c:pt idx="33">
                  <c:v>-4.3856307181642296E-2</c:v>
                </c:pt>
                <c:pt idx="34">
                  <c:v>-5.1282126212827073E-2</c:v>
                </c:pt>
                <c:pt idx="35">
                  <c:v>-5.8760411355782916E-2</c:v>
                </c:pt>
                <c:pt idx="36">
                  <c:v>-6.6288638882128825E-2</c:v>
                </c:pt>
                <c:pt idx="37">
                  <c:v>-7.3864472579745266E-2</c:v>
                </c:pt>
                <c:pt idx="38">
                  <c:v>-8.148574516972007E-2</c:v>
                </c:pt>
                <c:pt idx="39">
                  <c:v>-8.915044200176947E-2</c:v>
                </c:pt>
                <c:pt idx="40">
                  <c:v>-9.6856686697920413E-2</c:v>
                </c:pt>
                <c:pt idx="41">
                  <c:v>-0.10460272846910318</c:v>
                </c:pt>
                <c:pt idx="42">
                  <c:v>-0.11238693087394247</c:v>
                </c:pt>
                <c:pt idx="43">
                  <c:v>-0.12020776182555154</c:v>
                </c:pt>
                <c:pt idx="44">
                  <c:v>-0.12806378468216667</c:v>
                </c:pt>
                <c:pt idx="45">
                  <c:v>-0.13595365028226558</c:v>
                </c:pt>
                <c:pt idx="46">
                  <c:v>-0.14387608980541622</c:v>
                </c:pt>
                <c:pt idx="47">
                  <c:v>-0.15182990835727112</c:v>
                </c:pt>
                <c:pt idx="48">
                  <c:v>-0.15981397919150525</c:v>
                </c:pt>
                <c:pt idx="49">
                  <c:v>-0.16782723849358433</c:v>
                </c:pt>
                <c:pt idx="50">
                  <c:v>-0.17586868066144751</c:v>
                </c:pt>
                <c:pt idx="51">
                  <c:v>-0.18393735402683703</c:v>
                </c:pt>
                <c:pt idx="52">
                  <c:v>-0.19203235696834375</c:v>
                </c:pt>
                <c:pt idx="53">
                  <c:v>-0.20015283437350789</c:v>
                </c:pt>
                <c:pt idx="54">
                  <c:v>-0.20829797441267034</c:v>
                </c:pt>
                <c:pt idx="55">
                  <c:v>-0.21646700559187138</c:v>
                </c:pt>
                <c:pt idx="56">
                  <c:v>-0.22465919405605328</c:v>
                </c:pt>
                <c:pt idx="57">
                  <c:v>-0.23287384111723741</c:v>
                </c:pt>
                <c:pt idx="58">
                  <c:v>-0.24111028098532206</c:v>
                </c:pt>
                <c:pt idx="59">
                  <c:v>-0.24936787868168775</c:v>
                </c:pt>
                <c:pt idx="60">
                  <c:v>-0.25764602811805976</c:v>
                </c:pt>
                <c:pt idx="61">
                  <c:v>-0.26594415032501489</c:v>
                </c:pt>
                <c:pt idx="62">
                  <c:v>-0.27426169181622179</c:v>
                </c:pt>
                <c:pt idx="63">
                  <c:v>-0.2825981230760099</c:v>
                </c:pt>
                <c:pt idx="64">
                  <c:v>-0.29095293715916237</c:v>
                </c:pt>
                <c:pt idx="65">
                  <c:v>-0.29932564839299514</c:v>
                </c:pt>
                <c:pt idx="66">
                  <c:v>-0.3077157911727959</c:v>
                </c:pt>
                <c:pt idx="67">
                  <c:v>-0.31612291884260318</c:v>
                </c:pt>
                <c:pt idx="68">
                  <c:v>-0.32454660265410024</c:v>
                </c:pt>
                <c:pt idx="69">
                  <c:v>-0.33298643079710954</c:v>
                </c:pt>
                <c:pt idx="70">
                  <c:v>-0.34144200749580145</c:v>
                </c:pt>
                <c:pt idx="71">
                  <c:v>-0.3499129521652915</c:v>
                </c:pt>
                <c:pt idx="72">
                  <c:v>-0.35839889862380248</c:v>
                </c:pt>
                <c:pt idx="73">
                  <c:v>-0.3668994943560111</c:v>
                </c:pt>
                <c:pt idx="74">
                  <c:v>-0.37541439982360397</c:v>
                </c:pt>
                <c:pt idx="75">
                  <c:v>-0.38394328781942016</c:v>
                </c:pt>
                <c:pt idx="76">
                  <c:v>-0.39248584286188187</c:v>
                </c:pt>
                <c:pt idx="77">
                  <c:v>-0.40104176062671465</c:v>
                </c:pt>
                <c:pt idx="78">
                  <c:v>-0.40961074741319287</c:v>
                </c:pt>
                <c:pt idx="79">
                  <c:v>-0.41819251964241155</c:v>
                </c:pt>
                <c:pt idx="80">
                  <c:v>-0.4267868033852788</c:v>
                </c:pt>
                <c:pt idx="81">
                  <c:v>-0.43539333391811941</c:v>
                </c:pt>
                <c:pt idx="82">
                  <c:v>-0.4440118553039577</c:v>
                </c:pt>
                <c:pt idx="83">
                  <c:v>-0.45264211999769799</c:v>
                </c:pt>
                <c:pt idx="84">
                  <c:v>-0.46128388847357249</c:v>
                </c:pt>
                <c:pt idx="85">
                  <c:v>-0.46993692887334881</c:v>
                </c:pt>
                <c:pt idx="86">
                  <c:v>-0.47860101667391181</c:v>
                </c:pt>
                <c:pt idx="87">
                  <c:v>-0.48727593437293959</c:v>
                </c:pt>
                <c:pt idx="88">
                  <c:v>-0.49596147119149436</c:v>
                </c:pt>
                <c:pt idx="89">
                  <c:v>-0.50465742279243608</c:v>
                </c:pt>
                <c:pt idx="90">
                  <c:v>-0.51336359101364926</c:v>
                </c:pt>
                <c:pt idx="91">
                  <c:v>-0.52207978361514684</c:v>
                </c:pt>
                <c:pt idx="92">
                  <c:v>-0.53080581403919003</c:v>
                </c:pt>
                <c:pt idx="93">
                  <c:v>-0.5395415011826139</c:v>
                </c:pt>
                <c:pt idx="94">
                  <c:v>-0.54828666918061697</c:v>
                </c:pt>
                <c:pt idx="95">
                  <c:v>-0.55704114720132647</c:v>
                </c:pt>
                <c:pt idx="96">
                  <c:v>-0.56580476925048528</c:v>
                </c:pt>
                <c:pt idx="97">
                  <c:v>-0.57457737398566933</c:v>
                </c:pt>
                <c:pt idx="98">
                  <c:v>-0.58335880453947486</c:v>
                </c:pt>
                <c:pt idx="99">
                  <c:v>-0.59214890835115597</c:v>
                </c:pt>
                <c:pt idx="100">
                  <c:v>-0.60094753700622405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D-4324-9743-66BBCE374E89}"/>
            </c:ext>
          </c:extLst>
        </c:ser>
        <c:ser>
          <c:idx val="1"/>
          <c:order val="1"/>
          <c:tx>
            <c:strRef>
              <c:f>'Fig 7.8 - 7.9'!$M$26</c:f>
              <c:strCache>
                <c:ptCount val="1"/>
                <c:pt idx="0">
                  <c:v>Dk:2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ysDash"/>
            </a:ln>
          </c:spPr>
          <c:marker>
            <c:symbol val="none"/>
          </c:marker>
          <c:cat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cat>
          <c:val>
            <c:numRef>
              <c:f>'Fig 7.8 - 7.9'!$M$27:$M$127</c:f>
              <c:numCache>
                <c:formatCode>0.00</c:formatCode>
                <c:ptCount val="101"/>
                <c:pt idx="0">
                  <c:v>0</c:v>
                </c:pt>
                <c:pt idx="1">
                  <c:v>0.14035617008818169</c:v>
                </c:pt>
                <c:pt idx="2">
                  <c:v>0.16511015881600288</c:v>
                </c:pt>
                <c:pt idx="3">
                  <c:v>0.17905359058078468</c:v>
                </c:pt>
                <c:pt idx="4">
                  <c:v>0.18789733787971216</c:v>
                </c:pt>
                <c:pt idx="5">
                  <c:v>0.19367571890687063</c:v>
                </c:pt>
                <c:pt idx="6">
                  <c:v>0.19737516013322848</c:v>
                </c:pt>
                <c:pt idx="7">
                  <c:v>0.19955703253719187</c:v>
                </c:pt>
                <c:pt idx="8">
                  <c:v>0.20057453434678635</c:v>
                </c:pt>
                <c:pt idx="9">
                  <c:v>0.20066584835917894</c:v>
                </c:pt>
                <c:pt idx="10">
                  <c:v>0.19999999999999998</c:v>
                </c:pt>
                <c:pt idx="11">
                  <c:v>0.19870172782632847</c:v>
                </c:pt>
                <c:pt idx="12">
                  <c:v>0.19686599053177745</c:v>
                </c:pt>
                <c:pt idx="13">
                  <c:v>0.19456692459335834</c:v>
                </c:pt>
                <c:pt idx="14">
                  <c:v>0.19186363468599768</c:v>
                </c:pt>
                <c:pt idx="15">
                  <c:v>0.18880408063705661</c:v>
                </c:pt>
                <c:pt idx="16">
                  <c:v>0.18542777048789733</c:v>
                </c:pt>
                <c:pt idx="17">
                  <c:v>0.1817676772817626</c:v>
                </c:pt>
                <c:pt idx="18">
                  <c:v>0.17785163535756385</c:v>
                </c:pt>
                <c:pt idx="19">
                  <c:v>0.17370337824858623</c:v>
                </c:pt>
                <c:pt idx="20">
                  <c:v>0.16934332400347485</c:v>
                </c:pt>
                <c:pt idx="21">
                  <c:v>0.16478917882220484</c:v>
                </c:pt>
                <c:pt idx="22">
                  <c:v>0.16005640760330719</c:v>
                </c:pt>
                <c:pt idx="23">
                  <c:v>0.155158605401581</c:v>
                </c:pt>
                <c:pt idx="24">
                  <c:v>0.15010779402220092</c:v>
                </c:pt>
                <c:pt idx="25">
                  <c:v>0.14491466130027125</c:v>
                </c:pt>
                <c:pt idx="26">
                  <c:v>0.13958875596965381</c:v>
                </c:pt>
                <c:pt idx="27">
                  <c:v>0.1341386477392888</c:v>
                </c:pt>
                <c:pt idx="28">
                  <c:v>0.12857205983600423</c:v>
                </c:pt>
                <c:pt idx="29">
                  <c:v>0.12289597955524617</c:v>
                </c:pt>
                <c:pt idx="30">
                  <c:v>0.11711675109477271</c:v>
                </c:pt>
                <c:pt idx="31">
                  <c:v>0.11124015400163767</c:v>
                </c:pt>
                <c:pt idx="32">
                  <c:v>0.10527146985036473</c:v>
                </c:pt>
                <c:pt idx="33">
                  <c:v>9.9215539227536509E-2</c:v>
                </c:pt>
                <c:pt idx="34">
                  <c:v>9.3076810680759403E-2</c:v>
                </c:pt>
                <c:pt idx="35">
                  <c:v>8.6859382966325671E-2</c:v>
                </c:pt>
                <c:pt idx="36">
                  <c:v>8.0567041676806783E-2</c:v>
                </c:pt>
                <c:pt idx="37">
                  <c:v>7.4203291130382154E-2</c:v>
                </c:pt>
                <c:pt idx="38">
                  <c:v>6.7771382245419898E-2</c:v>
                </c:pt>
                <c:pt idx="39">
                  <c:v>6.1274336997345746E-2</c:v>
                </c:pt>
                <c:pt idx="40">
                  <c:v>5.4714969953119363E-2</c:v>
                </c:pt>
                <c:pt idx="41">
                  <c:v>4.8095907296345219E-2</c:v>
                </c:pt>
                <c:pt idx="42">
                  <c:v>4.141960368908626E-2</c:v>
                </c:pt>
                <c:pt idx="43">
                  <c:v>3.4688357261672687E-2</c:v>
                </c:pt>
                <c:pt idx="44">
                  <c:v>2.7904322976749996E-2</c:v>
                </c:pt>
                <c:pt idx="45">
                  <c:v>2.1069524576601606E-2</c:v>
                </c:pt>
                <c:pt idx="46">
                  <c:v>1.4185865291875599E-2</c:v>
                </c:pt>
                <c:pt idx="47">
                  <c:v>7.2551374640932864E-3</c:v>
                </c:pt>
                <c:pt idx="48">
                  <c:v>2.7903121274203135E-4</c:v>
                </c:pt>
                <c:pt idx="49">
                  <c:v>-6.7408577403765269E-3</c:v>
                </c:pt>
                <c:pt idx="50">
                  <c:v>-1.3803020992171289E-2</c:v>
                </c:pt>
                <c:pt idx="51">
                  <c:v>-2.0906031040255624E-2</c:v>
                </c:pt>
                <c:pt idx="52">
                  <c:v>-2.8048535452515622E-2</c:v>
                </c:pt>
                <c:pt idx="53">
                  <c:v>-3.5229251560261854E-2</c:v>
                </c:pt>
                <c:pt idx="54">
                  <c:v>-4.2446961619005574E-2</c:v>
                </c:pt>
                <c:pt idx="55">
                  <c:v>-4.9700508387807041E-2</c:v>
                </c:pt>
                <c:pt idx="56">
                  <c:v>-5.6988791084079393E-2</c:v>
                </c:pt>
                <c:pt idx="57">
                  <c:v>-6.4310761675855699E-2</c:v>
                </c:pt>
                <c:pt idx="58">
                  <c:v>-7.1665421477982605E-2</c:v>
                </c:pt>
                <c:pt idx="59">
                  <c:v>-7.905181802253114E-2</c:v>
                </c:pt>
                <c:pt idx="60">
                  <c:v>-8.6469042177089173E-2</c:v>
                </c:pt>
                <c:pt idx="61">
                  <c:v>-9.3916225487521876E-2</c:v>
                </c:pt>
                <c:pt idx="62">
                  <c:v>-0.10139253772433221</c:v>
                </c:pt>
                <c:pt idx="63">
                  <c:v>-0.10889718461401443</c:v>
                </c:pt>
                <c:pt idx="64">
                  <c:v>-0.11642940573874316</c:v>
                </c:pt>
                <c:pt idx="65">
                  <c:v>-0.1239884725894923</c:v>
                </c:pt>
                <c:pt idx="66">
                  <c:v>-0.13157368675919345</c:v>
                </c:pt>
                <c:pt idx="67">
                  <c:v>-0.13918437826390428</c:v>
                </c:pt>
                <c:pt idx="68">
                  <c:v>-0.14681990398114986</c:v>
                </c:pt>
                <c:pt idx="69">
                  <c:v>-0.1544796461956639</c:v>
                </c:pt>
                <c:pt idx="70">
                  <c:v>-0.16216301124370169</c:v>
                </c:pt>
                <c:pt idx="71">
                  <c:v>-0.16986942824793683</c:v>
                </c:pt>
                <c:pt idx="72">
                  <c:v>-0.17759834793570328</c:v>
                </c:pt>
                <c:pt idx="73">
                  <c:v>-0.18534924153401622</c:v>
                </c:pt>
                <c:pt idx="74">
                  <c:v>-0.19312159973540544</c:v>
                </c:pt>
                <c:pt idx="75">
                  <c:v>-0.20091493172912922</c:v>
                </c:pt>
                <c:pt idx="76">
                  <c:v>-0.20872876429282183</c:v>
                </c:pt>
                <c:pt idx="77">
                  <c:v>-0.21656264094007105</c:v>
                </c:pt>
                <c:pt idx="78">
                  <c:v>-0.22441612111978837</c:v>
                </c:pt>
                <c:pt idx="79">
                  <c:v>-0.23228877946361637</c:v>
                </c:pt>
                <c:pt idx="80">
                  <c:v>-0.24018020507791726</c:v>
                </c:pt>
                <c:pt idx="81">
                  <c:v>-0.24809000087717825</c:v>
                </c:pt>
                <c:pt idx="82">
                  <c:v>-0.25601778295593558</c:v>
                </c:pt>
                <c:pt idx="83">
                  <c:v>-0.26396317999654595</c:v>
                </c:pt>
                <c:pt idx="84">
                  <c:v>-0.27192583271035775</c:v>
                </c:pt>
                <c:pt idx="85">
                  <c:v>-0.27990539331002229</c:v>
                </c:pt>
                <c:pt idx="86">
                  <c:v>-0.28790152501086674</c:v>
                </c:pt>
                <c:pt idx="87">
                  <c:v>-0.29591390155940833</c:v>
                </c:pt>
                <c:pt idx="88">
                  <c:v>-0.30394220678724049</c:v>
                </c:pt>
                <c:pt idx="89">
                  <c:v>-0.31198613418865329</c:v>
                </c:pt>
                <c:pt idx="90">
                  <c:v>-0.32004538652047287</c:v>
                </c:pt>
                <c:pt idx="91">
                  <c:v>-0.32811967542271936</c:v>
                </c:pt>
                <c:pt idx="92">
                  <c:v>-0.33620872105878408</c:v>
                </c:pt>
                <c:pt idx="93">
                  <c:v>-0.34431225177391933</c:v>
                </c:pt>
                <c:pt idx="94">
                  <c:v>-0.35243000377092393</c:v>
                </c:pt>
                <c:pt idx="95">
                  <c:v>-0.36056172080198823</c:v>
                </c:pt>
                <c:pt idx="96">
                  <c:v>-0.3687071538757265</c:v>
                </c:pt>
                <c:pt idx="97">
                  <c:v>-0.3768660609785025</c:v>
                </c:pt>
                <c:pt idx="98">
                  <c:v>-0.38503820680921075</c:v>
                </c:pt>
                <c:pt idx="99">
                  <c:v>-0.3932233625267324</c:v>
                </c:pt>
                <c:pt idx="100">
                  <c:v>-0.40142130550933608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D-4324-9743-66BBCE37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3448640"/>
        <c:axId val="1"/>
      </c:lineChart>
      <c:catAx>
        <c:axId val="18834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883448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25937368974597"/>
          <c:y val="7.1971964097481536E-2"/>
          <c:w val="0.81919880170388049"/>
          <c:h val="0.5985037014422147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 7.8 - 7.9'!$F$26</c:f>
              <c:strCache>
                <c:ptCount val="1"/>
                <c:pt idx="0">
                  <c:v>y:1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xVal>
          <c:yVal>
            <c:numRef>
              <c:f>'Fig 7.8 - 7.9'!$F$27:$F$127</c:f>
              <c:numCache>
                <c:formatCode>0.00</c:formatCode>
                <c:ptCount val="101"/>
                <c:pt idx="0">
                  <c:v>0</c:v>
                </c:pt>
                <c:pt idx="1">
                  <c:v>0.50118723362727235</c:v>
                </c:pt>
                <c:pt idx="2">
                  <c:v>0.61703386272000971</c:v>
                </c:pt>
                <c:pt idx="3">
                  <c:v>0.69684530193594896</c:v>
                </c:pt>
                <c:pt idx="4">
                  <c:v>0.7596577929323739</c:v>
                </c:pt>
                <c:pt idx="5">
                  <c:v>0.81225239635623547</c:v>
                </c:pt>
                <c:pt idx="6">
                  <c:v>0.85791720044409492</c:v>
                </c:pt>
                <c:pt idx="7">
                  <c:v>0.8985234417906397</c:v>
                </c:pt>
                <c:pt idx="8">
                  <c:v>0.93524844782262129</c:v>
                </c:pt>
                <c:pt idx="9">
                  <c:v>0.96888616119726334</c:v>
                </c:pt>
                <c:pt idx="10">
                  <c:v>1</c:v>
                </c:pt>
                <c:pt idx="11">
                  <c:v>1.0290057594210951</c:v>
                </c:pt>
                <c:pt idx="12">
                  <c:v>1.0562199684392581</c:v>
                </c:pt>
                <c:pt idx="13">
                  <c:v>1.0818897486445278</c:v>
                </c:pt>
                <c:pt idx="14">
                  <c:v>1.1062121156199922</c:v>
                </c:pt>
                <c:pt idx="15">
                  <c:v>1.1293469354568555</c:v>
                </c:pt>
                <c:pt idx="16">
                  <c:v>1.1514259016263246</c:v>
                </c:pt>
                <c:pt idx="17">
                  <c:v>1.172558924272542</c:v>
                </c:pt>
                <c:pt idx="18">
                  <c:v>1.1928387845252129</c:v>
                </c:pt>
                <c:pt idx="19">
                  <c:v>1.2123445941619542</c:v>
                </c:pt>
                <c:pt idx="20">
                  <c:v>1.2311444133449163</c:v>
                </c:pt>
                <c:pt idx="21">
                  <c:v>1.2492972627406829</c:v>
                </c:pt>
                <c:pt idx="22">
                  <c:v>1.2668546920110242</c:v>
                </c:pt>
                <c:pt idx="23">
                  <c:v>1.28386201800527</c:v>
                </c:pt>
                <c:pt idx="24">
                  <c:v>1.3003593134073363</c:v>
                </c:pt>
                <c:pt idx="25">
                  <c:v>1.3163822043342375</c:v>
                </c:pt>
                <c:pt idx="26">
                  <c:v>1.3319625198988461</c:v>
                </c:pt>
                <c:pt idx="27">
                  <c:v>1.3471288257976295</c:v>
                </c:pt>
                <c:pt idx="28">
                  <c:v>1.361906866120014</c:v>
                </c:pt>
                <c:pt idx="29">
                  <c:v>1.3763199318508206</c:v>
                </c:pt>
                <c:pt idx="30">
                  <c:v>1.3903891703159093</c:v>
                </c:pt>
                <c:pt idx="31">
                  <c:v>1.4041338466721258</c:v>
                </c:pt>
                <c:pt idx="32">
                  <c:v>1.4175715661678827</c:v>
                </c:pt>
                <c:pt idx="33">
                  <c:v>1.4307184640917885</c:v>
                </c:pt>
                <c:pt idx="34">
                  <c:v>1.4435893689358648</c:v>
                </c:pt>
                <c:pt idx="35">
                  <c:v>1.4561979432210856</c:v>
                </c:pt>
                <c:pt idx="36">
                  <c:v>1.4685568055893561</c:v>
                </c:pt>
                <c:pt idx="37">
                  <c:v>1.480677637101274</c:v>
                </c:pt>
                <c:pt idx="38">
                  <c:v>1.4925712741513997</c:v>
                </c:pt>
                <c:pt idx="39">
                  <c:v>1.5042477899911526</c:v>
                </c:pt>
                <c:pt idx="40">
                  <c:v>1.515716566510398</c:v>
                </c:pt>
                <c:pt idx="41">
                  <c:v>1.526986357654484</c:v>
                </c:pt>
                <c:pt idx="42">
                  <c:v>1.5380653456302877</c:v>
                </c:pt>
                <c:pt idx="43">
                  <c:v>1.5489611908722423</c:v>
                </c:pt>
                <c:pt idx="44">
                  <c:v>1.5596810765891669</c:v>
                </c:pt>
                <c:pt idx="45">
                  <c:v>1.5702317485886721</c:v>
                </c:pt>
                <c:pt idx="46">
                  <c:v>1.5806195509729186</c:v>
                </c:pt>
                <c:pt idx="47">
                  <c:v>1.5908504582136445</c:v>
                </c:pt>
                <c:pt idx="48">
                  <c:v>1.6009301040424735</c:v>
                </c:pt>
                <c:pt idx="49">
                  <c:v>1.6108638075320785</c:v>
                </c:pt>
                <c:pt idx="50">
                  <c:v>1.6206565966927624</c:v>
                </c:pt>
                <c:pt idx="51">
                  <c:v>1.6303132298658147</c:v>
                </c:pt>
                <c:pt idx="52">
                  <c:v>1.6398382151582813</c:v>
                </c:pt>
                <c:pt idx="53">
                  <c:v>1.6492358281324606</c:v>
                </c:pt>
                <c:pt idx="54">
                  <c:v>1.6585101279366483</c:v>
                </c:pt>
                <c:pt idx="55">
                  <c:v>1.6676649720406433</c:v>
                </c:pt>
                <c:pt idx="56">
                  <c:v>1.6767040297197389</c:v>
                </c:pt>
                <c:pt idx="57">
                  <c:v>1.685630794413818</c:v>
                </c:pt>
                <c:pt idx="58">
                  <c:v>1.6944485950733945</c:v>
                </c:pt>
                <c:pt idx="59">
                  <c:v>1.7031606065915665</c:v>
                </c:pt>
                <c:pt idx="60">
                  <c:v>1.7117698594097059</c:v>
                </c:pt>
                <c:pt idx="61">
                  <c:v>1.720279248374931</c:v>
                </c:pt>
                <c:pt idx="62">
                  <c:v>1.7286915409188959</c:v>
                </c:pt>
                <c:pt idx="63">
                  <c:v>1.7370093846199555</c:v>
                </c:pt>
                <c:pt idx="64">
                  <c:v>1.745235314204193</c:v>
                </c:pt>
                <c:pt idx="65">
                  <c:v>1.7533717580350292</c:v>
                </c:pt>
                <c:pt idx="66">
                  <c:v>1.7614210441360254</c:v>
                </c:pt>
                <c:pt idx="67">
                  <c:v>1.7693854057869891</c:v>
                </c:pt>
                <c:pt idx="68">
                  <c:v>1.7772669867295039</c:v>
                </c:pt>
                <c:pt idx="69">
                  <c:v>1.7850678460144573</c:v>
                </c:pt>
                <c:pt idx="70">
                  <c:v>1.792789962520998</c:v>
                </c:pt>
                <c:pt idx="71">
                  <c:v>1.8004352391735476</c:v>
                </c:pt>
                <c:pt idx="72">
                  <c:v>1.8080055068809928</c:v>
                </c:pt>
                <c:pt idx="73">
                  <c:v>1.8155025282199493</c:v>
                </c:pt>
                <c:pt idx="74">
                  <c:v>1.8229280008819855</c:v>
                </c:pt>
                <c:pt idx="75">
                  <c:v>1.8302835609029096</c:v>
                </c:pt>
                <c:pt idx="76">
                  <c:v>1.8375707856906005</c:v>
                </c:pt>
                <c:pt idx="77">
                  <c:v>1.8447911968664368</c:v>
                </c:pt>
                <c:pt idx="78">
                  <c:v>1.8519462629340457</c:v>
                </c:pt>
                <c:pt idx="79">
                  <c:v>1.8590374017879523</c:v>
                </c:pt>
                <c:pt idx="80">
                  <c:v>1.8660659830736162</c:v>
                </c:pt>
                <c:pt idx="81">
                  <c:v>1.8730333304094124</c:v>
                </c:pt>
                <c:pt idx="82">
                  <c:v>1.8799407234802217</c:v>
                </c:pt>
                <c:pt idx="83">
                  <c:v>1.8867894000115204</c:v>
                </c:pt>
                <c:pt idx="84">
                  <c:v>1.8935805576321478</c:v>
                </c:pt>
                <c:pt idx="85">
                  <c:v>1.9003153556332657</c:v>
                </c:pt>
                <c:pt idx="86">
                  <c:v>1.9069949166304507</c:v>
                </c:pt>
                <c:pt idx="87">
                  <c:v>1.9136203281353126</c:v>
                </c:pt>
                <c:pt idx="88">
                  <c:v>1.9201926440425388</c:v>
                </c:pt>
                <c:pt idx="89">
                  <c:v>1.9267128860378293</c:v>
                </c:pt>
                <c:pt idx="90">
                  <c:v>1.9331820449317638</c:v>
                </c:pt>
                <c:pt idx="91">
                  <c:v>1.9396010819242753</c:v>
                </c:pt>
                <c:pt idx="92">
                  <c:v>1.9459709298040602</c:v>
                </c:pt>
                <c:pt idx="93">
                  <c:v>1.9522924940869453</c:v>
                </c:pt>
                <c:pt idx="94">
                  <c:v>1.9585666540969304</c:v>
                </c:pt>
                <c:pt idx="95">
                  <c:v>1.9647942639933829</c:v>
                </c:pt>
                <c:pt idx="96">
                  <c:v>1.9709761537475885</c:v>
                </c:pt>
                <c:pt idx="97">
                  <c:v>1.9771131300716682</c:v>
                </c:pt>
                <c:pt idx="98">
                  <c:v>1.9832059773026407</c:v>
                </c:pt>
                <c:pt idx="99">
                  <c:v>1.9892554582442359</c:v>
                </c:pt>
                <c:pt idx="100">
                  <c:v>1.9952623149688797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A4-4BA3-8BBA-9CCDFB8BC30F}"/>
            </c:ext>
          </c:extLst>
        </c:ser>
        <c:ser>
          <c:idx val="1"/>
          <c:order val="1"/>
          <c:tx>
            <c:strRef>
              <c:f>'Fig 7.8 - 7.9'!$G$26</c:f>
              <c:strCache>
                <c:ptCount val="1"/>
                <c:pt idx="0">
                  <c:v>sy:1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xVal>
          <c:yVal>
            <c:numRef>
              <c:f>'Fig 7.8 - 7.9'!$G$27:$G$127</c:f>
              <c:numCache>
                <c:formatCode>0.00</c:formatCode>
                <c:ptCount val="101"/>
                <c:pt idx="0">
                  <c:v>0</c:v>
                </c:pt>
                <c:pt idx="1">
                  <c:v>0.10023744672545448</c:v>
                </c:pt>
                <c:pt idx="2">
                  <c:v>0.12340677254400195</c:v>
                </c:pt>
                <c:pt idx="3">
                  <c:v>0.1393690603871898</c:v>
                </c:pt>
                <c:pt idx="4">
                  <c:v>0.15193155858647478</c:v>
                </c:pt>
                <c:pt idx="5">
                  <c:v>0.16245047927124712</c:v>
                </c:pt>
                <c:pt idx="6">
                  <c:v>0.17158344008881898</c:v>
                </c:pt>
                <c:pt idx="7">
                  <c:v>0.17970468835812795</c:v>
                </c:pt>
                <c:pt idx="8">
                  <c:v>0.18704968956452428</c:v>
                </c:pt>
                <c:pt idx="9">
                  <c:v>0.19377723223945267</c:v>
                </c:pt>
                <c:pt idx="10">
                  <c:v>0.2</c:v>
                </c:pt>
                <c:pt idx="11">
                  <c:v>0.20580115188421902</c:v>
                </c:pt>
                <c:pt idx="12">
                  <c:v>0.21124399368785163</c:v>
                </c:pt>
                <c:pt idx="13">
                  <c:v>0.21637794972890556</c:v>
                </c:pt>
                <c:pt idx="14">
                  <c:v>0.22124242312399844</c:v>
                </c:pt>
                <c:pt idx="15">
                  <c:v>0.22586938709137111</c:v>
                </c:pt>
                <c:pt idx="16">
                  <c:v>0.23028518032526493</c:v>
                </c:pt>
                <c:pt idx="17">
                  <c:v>0.23451178485450841</c:v>
                </c:pt>
                <c:pt idx="18">
                  <c:v>0.23856775690504259</c:v>
                </c:pt>
                <c:pt idx="19">
                  <c:v>0.24246891883239086</c:v>
                </c:pt>
                <c:pt idx="20">
                  <c:v>0.24622888266898327</c:v>
                </c:pt>
                <c:pt idx="21">
                  <c:v>0.24985945254813657</c:v>
                </c:pt>
                <c:pt idx="22">
                  <c:v>0.25337093840220487</c:v>
                </c:pt>
                <c:pt idx="23">
                  <c:v>0.25677240360105402</c:v>
                </c:pt>
                <c:pt idx="24">
                  <c:v>0.26007186268146726</c:v>
                </c:pt>
                <c:pt idx="25">
                  <c:v>0.26327644086684748</c:v>
                </c:pt>
                <c:pt idx="26">
                  <c:v>0.26639250397976921</c:v>
                </c:pt>
                <c:pt idx="27">
                  <c:v>0.26942576515952593</c:v>
                </c:pt>
                <c:pt idx="28">
                  <c:v>0.2723813732240028</c:v>
                </c:pt>
                <c:pt idx="29">
                  <c:v>0.27526398637016414</c:v>
                </c:pt>
                <c:pt idx="30">
                  <c:v>0.27807783406318187</c:v>
                </c:pt>
                <c:pt idx="31">
                  <c:v>0.28082676933442519</c:v>
                </c:pt>
                <c:pt idx="32">
                  <c:v>0.28351431323357656</c:v>
                </c:pt>
                <c:pt idx="33">
                  <c:v>0.28614369281835772</c:v>
                </c:pt>
                <c:pt idx="34">
                  <c:v>0.28871787378717295</c:v>
                </c:pt>
                <c:pt idx="35">
                  <c:v>0.29123958864421712</c:v>
                </c:pt>
                <c:pt idx="36">
                  <c:v>0.29371136111787122</c:v>
                </c:pt>
                <c:pt idx="37">
                  <c:v>0.29613552742025478</c:v>
                </c:pt>
                <c:pt idx="38">
                  <c:v>0.29851425483027993</c:v>
                </c:pt>
                <c:pt idx="39">
                  <c:v>0.30084955799823054</c:v>
                </c:pt>
                <c:pt idx="40">
                  <c:v>0.30314331330207961</c:v>
                </c:pt>
                <c:pt idx="41">
                  <c:v>0.3053972715308968</c:v>
                </c:pt>
                <c:pt idx="42">
                  <c:v>0.30761306912605757</c:v>
                </c:pt>
                <c:pt idx="43">
                  <c:v>0.30979223817444845</c:v>
                </c:pt>
                <c:pt idx="44">
                  <c:v>0.31193621531783339</c:v>
                </c:pt>
                <c:pt idx="45">
                  <c:v>0.31404634971773443</c:v>
                </c:pt>
                <c:pt idx="46">
                  <c:v>0.31612391019458375</c:v>
                </c:pt>
                <c:pt idx="47">
                  <c:v>0.31817009164272891</c:v>
                </c:pt>
                <c:pt idx="48">
                  <c:v>0.32018602080849473</c:v>
                </c:pt>
                <c:pt idx="49">
                  <c:v>0.32217276150641572</c:v>
                </c:pt>
                <c:pt idx="50">
                  <c:v>0.32413131933855249</c:v>
                </c:pt>
                <c:pt idx="51">
                  <c:v>0.32606264597316298</c:v>
                </c:pt>
                <c:pt idx="52">
                  <c:v>0.32796764303165626</c:v>
                </c:pt>
                <c:pt idx="53">
                  <c:v>0.32984716562649213</c:v>
                </c:pt>
                <c:pt idx="54">
                  <c:v>0.3317020255873297</c:v>
                </c:pt>
                <c:pt idx="55">
                  <c:v>0.33353299440812867</c:v>
                </c:pt>
                <c:pt idx="56">
                  <c:v>0.33534080594394777</c:v>
                </c:pt>
                <c:pt idx="57">
                  <c:v>0.33712615888276365</c:v>
                </c:pt>
                <c:pt idx="58">
                  <c:v>0.3388897190146789</c:v>
                </c:pt>
                <c:pt idx="59">
                  <c:v>0.34063212131831333</c:v>
                </c:pt>
                <c:pt idx="60">
                  <c:v>0.34235397188194122</c:v>
                </c:pt>
                <c:pt idx="61">
                  <c:v>0.3440558496749862</c:v>
                </c:pt>
                <c:pt idx="62">
                  <c:v>0.34573830818377921</c:v>
                </c:pt>
                <c:pt idx="63">
                  <c:v>0.3474018769239911</c:v>
                </c:pt>
                <c:pt idx="64">
                  <c:v>0.34904706284083864</c:v>
                </c:pt>
                <c:pt idx="65">
                  <c:v>0.35067435160700589</c:v>
                </c:pt>
                <c:pt idx="66">
                  <c:v>0.35228420882720513</c:v>
                </c:pt>
                <c:pt idx="67">
                  <c:v>0.35387708115739785</c:v>
                </c:pt>
                <c:pt idx="68">
                  <c:v>0.35545339734590081</c:v>
                </c:pt>
                <c:pt idx="69">
                  <c:v>0.35701356920289151</c:v>
                </c:pt>
                <c:pt idx="70">
                  <c:v>0.35855799250419962</c:v>
                </c:pt>
                <c:pt idx="71">
                  <c:v>0.36008704783470957</c:v>
                </c:pt>
                <c:pt idx="72">
                  <c:v>0.36160110137619861</c:v>
                </c:pt>
                <c:pt idx="73">
                  <c:v>0.36310050564398988</c:v>
                </c:pt>
                <c:pt idx="74">
                  <c:v>0.36458560017639713</c:v>
                </c:pt>
                <c:pt idx="75">
                  <c:v>0.36605671218058194</c:v>
                </c:pt>
                <c:pt idx="76">
                  <c:v>0.36751415713812013</c:v>
                </c:pt>
                <c:pt idx="77">
                  <c:v>0.36895823937328737</c:v>
                </c:pt>
                <c:pt idx="78">
                  <c:v>0.37038925258680916</c:v>
                </c:pt>
                <c:pt idx="79">
                  <c:v>0.37180748035759048</c:v>
                </c:pt>
                <c:pt idx="80">
                  <c:v>0.37321319661472324</c:v>
                </c:pt>
                <c:pt idx="81">
                  <c:v>0.37460666608188253</c:v>
                </c:pt>
                <c:pt idx="82">
                  <c:v>0.37598814469604436</c:v>
                </c:pt>
                <c:pt idx="83">
                  <c:v>0.37735788000230408</c:v>
                </c:pt>
                <c:pt idx="84">
                  <c:v>0.37871611152642959</c:v>
                </c:pt>
                <c:pt idx="85">
                  <c:v>0.38006307112665316</c:v>
                </c:pt>
                <c:pt idx="86">
                  <c:v>0.38139898332609018</c:v>
                </c:pt>
                <c:pt idx="87">
                  <c:v>0.38272406562706252</c:v>
                </c:pt>
                <c:pt idx="88">
                  <c:v>0.38403852880850775</c:v>
                </c:pt>
                <c:pt idx="89">
                  <c:v>0.38534257720756587</c:v>
                </c:pt>
                <c:pt idx="90">
                  <c:v>0.38663640898635276</c:v>
                </c:pt>
                <c:pt idx="91">
                  <c:v>0.38792021638485508</c:v>
                </c:pt>
                <c:pt idx="92">
                  <c:v>0.38919418596081207</c:v>
                </c:pt>
                <c:pt idx="93">
                  <c:v>0.39045849881738909</c:v>
                </c:pt>
                <c:pt idx="94">
                  <c:v>0.39171333081938609</c:v>
                </c:pt>
                <c:pt idx="95">
                  <c:v>0.39295885279867659</c:v>
                </c:pt>
                <c:pt idx="96">
                  <c:v>0.39419523074951773</c:v>
                </c:pt>
                <c:pt idx="97">
                  <c:v>0.39542262601433364</c:v>
                </c:pt>
                <c:pt idx="98">
                  <c:v>0.39664119546052817</c:v>
                </c:pt>
                <c:pt idx="99">
                  <c:v>0.39785109164884719</c:v>
                </c:pt>
                <c:pt idx="100">
                  <c:v>0.39905246299377595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4A4-4BA3-8BBA-9CCDFB8BC30F}"/>
            </c:ext>
          </c:extLst>
        </c:ser>
        <c:ser>
          <c:idx val="2"/>
          <c:order val="2"/>
          <c:tx>
            <c:strRef>
              <c:f>'Fig 7.8 - 7.9'!$H$26</c:f>
              <c:strCache>
                <c:ptCount val="1"/>
                <c:pt idx="0">
                  <c:v>dk:1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xVal>
          <c:yVal>
            <c:numRef>
              <c:f>'Fig 7.8 - 7.9'!$H$27:$H$127</c:f>
              <c:numCache>
                <c:formatCode>0.00</c:formatCode>
                <c:ptCount val="101"/>
                <c:pt idx="0">
                  <c:v>0</c:v>
                </c:pt>
                <c:pt idx="1">
                  <c:v>1.0000000000000002E-2</c:v>
                </c:pt>
                <c:pt idx="2">
                  <c:v>2.0000000000000004E-2</c:v>
                </c:pt>
                <c:pt idx="3">
                  <c:v>0.03</c:v>
                </c:pt>
                <c:pt idx="4">
                  <c:v>4.0000000000000008E-2</c:v>
                </c:pt>
                <c:pt idx="5">
                  <c:v>0.05</c:v>
                </c:pt>
                <c:pt idx="6">
                  <c:v>0.06</c:v>
                </c:pt>
                <c:pt idx="7">
                  <c:v>6.9999999999999993E-2</c:v>
                </c:pt>
                <c:pt idx="8">
                  <c:v>8.0000000000000016E-2</c:v>
                </c:pt>
                <c:pt idx="9">
                  <c:v>9.0000000000000011E-2</c:v>
                </c:pt>
                <c:pt idx="10">
                  <c:v>0.1</c:v>
                </c:pt>
                <c:pt idx="11">
                  <c:v>0.11000000000000001</c:v>
                </c:pt>
                <c:pt idx="12">
                  <c:v>0.12</c:v>
                </c:pt>
                <c:pt idx="13">
                  <c:v>0.13</c:v>
                </c:pt>
                <c:pt idx="14">
                  <c:v>0.13999999999999999</c:v>
                </c:pt>
                <c:pt idx="15">
                  <c:v>0.15000000000000002</c:v>
                </c:pt>
                <c:pt idx="16">
                  <c:v>0.16000000000000003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</c:v>
                </c:pt>
                <c:pt idx="20">
                  <c:v>0.2</c:v>
                </c:pt>
                <c:pt idx="21">
                  <c:v>0.21000000000000002</c:v>
                </c:pt>
                <c:pt idx="22">
                  <c:v>0.22000000000000003</c:v>
                </c:pt>
                <c:pt idx="23">
                  <c:v>0.22999999999999998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0.27999999999999997</c:v>
                </c:pt>
                <c:pt idx="29">
                  <c:v>0.28999999999999998</c:v>
                </c:pt>
                <c:pt idx="30">
                  <c:v>0.30000000000000004</c:v>
                </c:pt>
                <c:pt idx="31">
                  <c:v>0.31000000000000005</c:v>
                </c:pt>
                <c:pt idx="32">
                  <c:v>0.32000000000000006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0.36000000000000004</c:v>
                </c:pt>
                <c:pt idx="37">
                  <c:v>0.37000000000000005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0.42000000000000004</c:v>
                </c:pt>
                <c:pt idx="43">
                  <c:v>0.43</c:v>
                </c:pt>
                <c:pt idx="44">
                  <c:v>0.44000000000000006</c:v>
                </c:pt>
                <c:pt idx="45">
                  <c:v>0.45</c:v>
                </c:pt>
                <c:pt idx="46">
                  <c:v>0.45999999999999996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0.49000000000000005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0.56000000000000105</c:v>
                </c:pt>
                <c:pt idx="57">
                  <c:v>0.57000000000000106</c:v>
                </c:pt>
                <c:pt idx="58">
                  <c:v>0.58000000000000096</c:v>
                </c:pt>
                <c:pt idx="59">
                  <c:v>0.59000000000000108</c:v>
                </c:pt>
                <c:pt idx="60">
                  <c:v>0.60000000000000098</c:v>
                </c:pt>
                <c:pt idx="61">
                  <c:v>0.6100000000000011</c:v>
                </c:pt>
                <c:pt idx="62">
                  <c:v>0.62000000000000099</c:v>
                </c:pt>
                <c:pt idx="63">
                  <c:v>0.630000000000001</c:v>
                </c:pt>
                <c:pt idx="64">
                  <c:v>0.64000000000000101</c:v>
                </c:pt>
                <c:pt idx="65">
                  <c:v>0.65000000000000102</c:v>
                </c:pt>
                <c:pt idx="66">
                  <c:v>0.66000000000000103</c:v>
                </c:pt>
                <c:pt idx="67">
                  <c:v>0.67000000000000104</c:v>
                </c:pt>
                <c:pt idx="68">
                  <c:v>0.68000000000000105</c:v>
                </c:pt>
                <c:pt idx="69">
                  <c:v>0.69000000000000106</c:v>
                </c:pt>
                <c:pt idx="70">
                  <c:v>0.70000000000000107</c:v>
                </c:pt>
                <c:pt idx="71">
                  <c:v>0.71000000000000107</c:v>
                </c:pt>
                <c:pt idx="72">
                  <c:v>0.72000000000000108</c:v>
                </c:pt>
                <c:pt idx="73">
                  <c:v>0.73000000000000098</c:v>
                </c:pt>
                <c:pt idx="74">
                  <c:v>0.7400000000000011</c:v>
                </c:pt>
                <c:pt idx="75">
                  <c:v>0.75000000000000211</c:v>
                </c:pt>
                <c:pt idx="76">
                  <c:v>0.76000000000000201</c:v>
                </c:pt>
                <c:pt idx="77">
                  <c:v>0.77000000000000202</c:v>
                </c:pt>
                <c:pt idx="78">
                  <c:v>0.78000000000000203</c:v>
                </c:pt>
                <c:pt idx="79">
                  <c:v>0.79000000000000203</c:v>
                </c:pt>
                <c:pt idx="80">
                  <c:v>0.80000000000000204</c:v>
                </c:pt>
                <c:pt idx="81">
                  <c:v>0.81000000000000194</c:v>
                </c:pt>
                <c:pt idx="82">
                  <c:v>0.82000000000000206</c:v>
                </c:pt>
                <c:pt idx="83">
                  <c:v>0.83000000000000207</c:v>
                </c:pt>
                <c:pt idx="84">
                  <c:v>0.84000000000000208</c:v>
                </c:pt>
                <c:pt idx="85">
                  <c:v>0.85000000000000198</c:v>
                </c:pt>
                <c:pt idx="86">
                  <c:v>0.86000000000000199</c:v>
                </c:pt>
                <c:pt idx="87">
                  <c:v>0.8700000000000021</c:v>
                </c:pt>
                <c:pt idx="88">
                  <c:v>0.88000000000000211</c:v>
                </c:pt>
                <c:pt idx="89">
                  <c:v>0.89000000000000201</c:v>
                </c:pt>
                <c:pt idx="90">
                  <c:v>0.90000000000000202</c:v>
                </c:pt>
                <c:pt idx="91">
                  <c:v>0.91000000000000192</c:v>
                </c:pt>
                <c:pt idx="92">
                  <c:v>0.92000000000000215</c:v>
                </c:pt>
                <c:pt idx="93">
                  <c:v>0.93000000000000294</c:v>
                </c:pt>
                <c:pt idx="94">
                  <c:v>0.94000000000000306</c:v>
                </c:pt>
                <c:pt idx="95">
                  <c:v>0.95000000000000306</c:v>
                </c:pt>
                <c:pt idx="96">
                  <c:v>0.96000000000000307</c:v>
                </c:pt>
                <c:pt idx="97">
                  <c:v>0.97000000000000297</c:v>
                </c:pt>
                <c:pt idx="98">
                  <c:v>0.98000000000000298</c:v>
                </c:pt>
                <c:pt idx="99">
                  <c:v>0.9900000000000031</c:v>
                </c:pt>
                <c:pt idx="1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4A4-4BA3-8BBA-9CCDFB8BC30F}"/>
            </c:ext>
          </c:extLst>
        </c:ser>
        <c:ser>
          <c:idx val="3"/>
          <c:order val="3"/>
          <c:tx>
            <c:strRef>
              <c:f>'Fig 7.8 - 7.9'!$J$26</c:f>
              <c:strCache>
                <c:ptCount val="1"/>
                <c:pt idx="0">
                  <c:v>y:2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xVal>
          <c:yVal>
            <c:numRef>
              <c:f>'Fig 7.8 - 7.9'!$J$27:$J$127</c:f>
              <c:numCache>
                <c:formatCode>0.00</c:formatCode>
                <c:ptCount val="101"/>
                <c:pt idx="0">
                  <c:v>0</c:v>
                </c:pt>
                <c:pt idx="1">
                  <c:v>0.50118723362727235</c:v>
                </c:pt>
                <c:pt idx="2">
                  <c:v>0.61703386272000971</c:v>
                </c:pt>
                <c:pt idx="3">
                  <c:v>0.69684530193594896</c:v>
                </c:pt>
                <c:pt idx="4">
                  <c:v>0.7596577929323739</c:v>
                </c:pt>
                <c:pt idx="5">
                  <c:v>0.81225239635623547</c:v>
                </c:pt>
                <c:pt idx="6">
                  <c:v>0.85791720044409492</c:v>
                </c:pt>
                <c:pt idx="7">
                  <c:v>0.8985234417906397</c:v>
                </c:pt>
                <c:pt idx="8">
                  <c:v>0.93524844782262129</c:v>
                </c:pt>
                <c:pt idx="9">
                  <c:v>0.96888616119726334</c:v>
                </c:pt>
                <c:pt idx="10">
                  <c:v>1</c:v>
                </c:pt>
                <c:pt idx="11">
                  <c:v>1.0290057594210951</c:v>
                </c:pt>
                <c:pt idx="12">
                  <c:v>1.0562199684392581</c:v>
                </c:pt>
                <c:pt idx="13">
                  <c:v>1.0818897486445278</c:v>
                </c:pt>
                <c:pt idx="14">
                  <c:v>1.1062121156199922</c:v>
                </c:pt>
                <c:pt idx="15">
                  <c:v>1.1293469354568555</c:v>
                </c:pt>
                <c:pt idx="16">
                  <c:v>1.1514259016263246</c:v>
                </c:pt>
                <c:pt idx="17">
                  <c:v>1.172558924272542</c:v>
                </c:pt>
                <c:pt idx="18">
                  <c:v>1.1928387845252129</c:v>
                </c:pt>
                <c:pt idx="19">
                  <c:v>1.2123445941619542</c:v>
                </c:pt>
                <c:pt idx="20">
                  <c:v>1.2311444133449163</c:v>
                </c:pt>
                <c:pt idx="21">
                  <c:v>1.2492972627406829</c:v>
                </c:pt>
                <c:pt idx="22">
                  <c:v>1.2668546920110242</c:v>
                </c:pt>
                <c:pt idx="23">
                  <c:v>1.28386201800527</c:v>
                </c:pt>
                <c:pt idx="24">
                  <c:v>1.3003593134073363</c:v>
                </c:pt>
                <c:pt idx="25">
                  <c:v>1.3163822043342375</c:v>
                </c:pt>
                <c:pt idx="26">
                  <c:v>1.3319625198988461</c:v>
                </c:pt>
                <c:pt idx="27">
                  <c:v>1.3471288257976295</c:v>
                </c:pt>
                <c:pt idx="28">
                  <c:v>1.361906866120014</c:v>
                </c:pt>
                <c:pt idx="29">
                  <c:v>1.3763199318508206</c:v>
                </c:pt>
                <c:pt idx="30">
                  <c:v>1.3903891703159093</c:v>
                </c:pt>
                <c:pt idx="31">
                  <c:v>1.4041338466721258</c:v>
                </c:pt>
                <c:pt idx="32">
                  <c:v>1.4175715661678827</c:v>
                </c:pt>
                <c:pt idx="33">
                  <c:v>1.4307184640917885</c:v>
                </c:pt>
                <c:pt idx="34">
                  <c:v>1.4435893689358648</c:v>
                </c:pt>
                <c:pt idx="35">
                  <c:v>1.4561979432210856</c:v>
                </c:pt>
                <c:pt idx="36">
                  <c:v>1.4685568055893561</c:v>
                </c:pt>
                <c:pt idx="37">
                  <c:v>1.480677637101274</c:v>
                </c:pt>
                <c:pt idx="38">
                  <c:v>1.4925712741513997</c:v>
                </c:pt>
                <c:pt idx="39">
                  <c:v>1.5042477899911526</c:v>
                </c:pt>
                <c:pt idx="40">
                  <c:v>1.515716566510398</c:v>
                </c:pt>
                <c:pt idx="41">
                  <c:v>1.526986357654484</c:v>
                </c:pt>
                <c:pt idx="42">
                  <c:v>1.5380653456302877</c:v>
                </c:pt>
                <c:pt idx="43">
                  <c:v>1.5489611908722423</c:v>
                </c:pt>
                <c:pt idx="44">
                  <c:v>1.5596810765891669</c:v>
                </c:pt>
                <c:pt idx="45">
                  <c:v>1.5702317485886721</c:v>
                </c:pt>
                <c:pt idx="46">
                  <c:v>1.5806195509729186</c:v>
                </c:pt>
                <c:pt idx="47">
                  <c:v>1.5908504582136445</c:v>
                </c:pt>
                <c:pt idx="48">
                  <c:v>1.6009301040424735</c:v>
                </c:pt>
                <c:pt idx="49">
                  <c:v>1.6108638075320785</c:v>
                </c:pt>
                <c:pt idx="50">
                  <c:v>1.6206565966927624</c:v>
                </c:pt>
                <c:pt idx="51">
                  <c:v>1.6303132298658147</c:v>
                </c:pt>
                <c:pt idx="52">
                  <c:v>1.6398382151582813</c:v>
                </c:pt>
                <c:pt idx="53">
                  <c:v>1.6492358281324606</c:v>
                </c:pt>
                <c:pt idx="54">
                  <c:v>1.6585101279366483</c:v>
                </c:pt>
                <c:pt idx="55">
                  <c:v>1.6676649720406433</c:v>
                </c:pt>
                <c:pt idx="56">
                  <c:v>1.6767040297197389</c:v>
                </c:pt>
                <c:pt idx="57">
                  <c:v>1.685630794413818</c:v>
                </c:pt>
                <c:pt idx="58">
                  <c:v>1.6944485950733945</c:v>
                </c:pt>
                <c:pt idx="59">
                  <c:v>1.7031606065915665</c:v>
                </c:pt>
                <c:pt idx="60">
                  <c:v>1.7117698594097059</c:v>
                </c:pt>
                <c:pt idx="61">
                  <c:v>1.720279248374931</c:v>
                </c:pt>
                <c:pt idx="62">
                  <c:v>1.7286915409188959</c:v>
                </c:pt>
                <c:pt idx="63">
                  <c:v>1.7370093846199555</c:v>
                </c:pt>
                <c:pt idx="64">
                  <c:v>1.745235314204193</c:v>
                </c:pt>
                <c:pt idx="65">
                  <c:v>1.7533717580350292</c:v>
                </c:pt>
                <c:pt idx="66">
                  <c:v>1.7614210441360254</c:v>
                </c:pt>
                <c:pt idx="67">
                  <c:v>1.7693854057869891</c:v>
                </c:pt>
                <c:pt idx="68">
                  <c:v>1.7772669867295039</c:v>
                </c:pt>
                <c:pt idx="69">
                  <c:v>1.7850678460144573</c:v>
                </c:pt>
                <c:pt idx="70">
                  <c:v>1.792789962520998</c:v>
                </c:pt>
                <c:pt idx="71">
                  <c:v>1.8004352391735476</c:v>
                </c:pt>
                <c:pt idx="72">
                  <c:v>1.8080055068809928</c:v>
                </c:pt>
                <c:pt idx="73">
                  <c:v>1.8155025282199493</c:v>
                </c:pt>
                <c:pt idx="74">
                  <c:v>1.8229280008819855</c:v>
                </c:pt>
                <c:pt idx="75">
                  <c:v>1.8302835609029096</c:v>
                </c:pt>
                <c:pt idx="76">
                  <c:v>1.8375707856906005</c:v>
                </c:pt>
                <c:pt idx="77">
                  <c:v>1.8447911968664368</c:v>
                </c:pt>
                <c:pt idx="78">
                  <c:v>1.8519462629340457</c:v>
                </c:pt>
                <c:pt idx="79">
                  <c:v>1.8590374017879523</c:v>
                </c:pt>
                <c:pt idx="80">
                  <c:v>1.8660659830736162</c:v>
                </c:pt>
                <c:pt idx="81">
                  <c:v>1.8730333304094124</c:v>
                </c:pt>
                <c:pt idx="82">
                  <c:v>1.8799407234802217</c:v>
                </c:pt>
                <c:pt idx="83">
                  <c:v>1.8867894000115204</c:v>
                </c:pt>
                <c:pt idx="84">
                  <c:v>1.8935805576321478</c:v>
                </c:pt>
                <c:pt idx="85">
                  <c:v>1.9003153556332657</c:v>
                </c:pt>
                <c:pt idx="86">
                  <c:v>1.9069949166304507</c:v>
                </c:pt>
                <c:pt idx="87">
                  <c:v>1.9136203281353126</c:v>
                </c:pt>
                <c:pt idx="88">
                  <c:v>1.9201926440425388</c:v>
                </c:pt>
                <c:pt idx="89">
                  <c:v>1.9267128860378293</c:v>
                </c:pt>
                <c:pt idx="90">
                  <c:v>1.9331820449317638</c:v>
                </c:pt>
                <c:pt idx="91">
                  <c:v>1.9396010819242753</c:v>
                </c:pt>
                <c:pt idx="92">
                  <c:v>1.9459709298040602</c:v>
                </c:pt>
                <c:pt idx="93">
                  <c:v>1.9522924940869453</c:v>
                </c:pt>
                <c:pt idx="94">
                  <c:v>1.9585666540969304</c:v>
                </c:pt>
                <c:pt idx="95">
                  <c:v>1.9647942639933829</c:v>
                </c:pt>
                <c:pt idx="96">
                  <c:v>1.9709761537475885</c:v>
                </c:pt>
                <c:pt idx="97">
                  <c:v>1.9771131300716682</c:v>
                </c:pt>
                <c:pt idx="98">
                  <c:v>1.9832059773026407</c:v>
                </c:pt>
                <c:pt idx="99">
                  <c:v>1.9892554582442359</c:v>
                </c:pt>
                <c:pt idx="100">
                  <c:v>1.9952623149688797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4A4-4BA3-8BBA-9CCDFB8BC30F}"/>
            </c:ext>
          </c:extLst>
        </c:ser>
        <c:ser>
          <c:idx val="4"/>
          <c:order val="4"/>
          <c:tx>
            <c:strRef>
              <c:f>'Fig 7.8 - 7.9'!$K$26</c:f>
              <c:strCache>
                <c:ptCount val="1"/>
                <c:pt idx="0">
                  <c:v>sy:2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xVal>
          <c:yVal>
            <c:numRef>
              <c:f>'Fig 7.8 - 7.9'!$K$27:$K$127</c:f>
              <c:numCache>
                <c:formatCode>0.00</c:formatCode>
                <c:ptCount val="101"/>
                <c:pt idx="0">
                  <c:v>0</c:v>
                </c:pt>
                <c:pt idx="1">
                  <c:v>0.1503561700881817</c:v>
                </c:pt>
                <c:pt idx="2">
                  <c:v>0.1851101588160029</c:v>
                </c:pt>
                <c:pt idx="3">
                  <c:v>0.20905359058078468</c:v>
                </c:pt>
                <c:pt idx="4">
                  <c:v>0.22789733787971217</c:v>
                </c:pt>
                <c:pt idx="5">
                  <c:v>0.24367571890687062</c:v>
                </c:pt>
                <c:pt idx="6">
                  <c:v>0.25737516013322848</c:v>
                </c:pt>
                <c:pt idx="7">
                  <c:v>0.26955703253719188</c:v>
                </c:pt>
                <c:pt idx="8">
                  <c:v>0.28057453434678636</c:v>
                </c:pt>
                <c:pt idx="9">
                  <c:v>0.29066584835917897</c:v>
                </c:pt>
                <c:pt idx="10">
                  <c:v>0.3</c:v>
                </c:pt>
                <c:pt idx="11">
                  <c:v>0.30870172782632849</c:v>
                </c:pt>
                <c:pt idx="12">
                  <c:v>0.31686599053177744</c:v>
                </c:pt>
                <c:pt idx="13">
                  <c:v>0.32456692459335834</c:v>
                </c:pt>
                <c:pt idx="14">
                  <c:v>0.33186363468599767</c:v>
                </c:pt>
                <c:pt idx="15">
                  <c:v>0.33880408063705664</c:v>
                </c:pt>
                <c:pt idx="16">
                  <c:v>0.34542777048789736</c:v>
                </c:pt>
                <c:pt idx="17">
                  <c:v>0.35176767728176261</c:v>
                </c:pt>
                <c:pt idx="18">
                  <c:v>0.35785163535756387</c:v>
                </c:pt>
                <c:pt idx="19">
                  <c:v>0.36370337824858623</c:v>
                </c:pt>
                <c:pt idx="20">
                  <c:v>0.36934332400347486</c:v>
                </c:pt>
                <c:pt idx="21">
                  <c:v>0.37478917882220486</c:v>
                </c:pt>
                <c:pt idx="22">
                  <c:v>0.38005640760330722</c:v>
                </c:pt>
                <c:pt idx="23">
                  <c:v>0.38515860540158098</c:v>
                </c:pt>
                <c:pt idx="24">
                  <c:v>0.39010779402220092</c:v>
                </c:pt>
                <c:pt idx="25">
                  <c:v>0.39491466130027125</c:v>
                </c:pt>
                <c:pt idx="26">
                  <c:v>0.39958875596965382</c:v>
                </c:pt>
                <c:pt idx="27">
                  <c:v>0.40413864773928881</c:v>
                </c:pt>
                <c:pt idx="28">
                  <c:v>0.4085720598360042</c:v>
                </c:pt>
                <c:pt idx="29">
                  <c:v>0.41289597955524615</c:v>
                </c:pt>
                <c:pt idx="30">
                  <c:v>0.41711675109477275</c:v>
                </c:pt>
                <c:pt idx="31">
                  <c:v>0.42124015400163772</c:v>
                </c:pt>
                <c:pt idx="32">
                  <c:v>0.42527146985036479</c:v>
                </c:pt>
                <c:pt idx="33">
                  <c:v>0.42921553922753652</c:v>
                </c:pt>
                <c:pt idx="34">
                  <c:v>0.43307681068075943</c:v>
                </c:pt>
                <c:pt idx="35">
                  <c:v>0.4368593829663257</c:v>
                </c:pt>
                <c:pt idx="36">
                  <c:v>0.44056704167680683</c:v>
                </c:pt>
                <c:pt idx="37">
                  <c:v>0.44420329113038221</c:v>
                </c:pt>
                <c:pt idx="38">
                  <c:v>0.4477713822454199</c:v>
                </c:pt>
                <c:pt idx="39">
                  <c:v>0.45127433699734576</c:v>
                </c:pt>
                <c:pt idx="40">
                  <c:v>0.45471496995311939</c:v>
                </c:pt>
                <c:pt idx="41">
                  <c:v>0.4580959072963452</c:v>
                </c:pt>
                <c:pt idx="42">
                  <c:v>0.4614196036890863</c:v>
                </c:pt>
                <c:pt idx="43">
                  <c:v>0.46468835726167268</c:v>
                </c:pt>
                <c:pt idx="44">
                  <c:v>0.46790432297675005</c:v>
                </c:pt>
                <c:pt idx="45">
                  <c:v>0.47106952457660162</c:v>
                </c:pt>
                <c:pt idx="46">
                  <c:v>0.47418586529187556</c:v>
                </c:pt>
                <c:pt idx="47">
                  <c:v>0.47725513746409332</c:v>
                </c:pt>
                <c:pt idx="48">
                  <c:v>0.48027903121274201</c:v>
                </c:pt>
                <c:pt idx="49">
                  <c:v>0.48325914225962352</c:v>
                </c:pt>
                <c:pt idx="50">
                  <c:v>0.48619697900782871</c:v>
                </c:pt>
                <c:pt idx="51">
                  <c:v>0.48909396895974439</c:v>
                </c:pt>
                <c:pt idx="52">
                  <c:v>0.4919514645474844</c:v>
                </c:pt>
                <c:pt idx="53">
                  <c:v>0.49477074843973817</c:v>
                </c:pt>
                <c:pt idx="54">
                  <c:v>0.49755303838099446</c:v>
                </c:pt>
                <c:pt idx="55">
                  <c:v>0.500299491612193</c:v>
                </c:pt>
                <c:pt idx="56">
                  <c:v>0.50301120891592166</c:v>
                </c:pt>
                <c:pt idx="57">
                  <c:v>0.50568923832414536</c:v>
                </c:pt>
                <c:pt idx="58">
                  <c:v>0.50833457852201835</c:v>
                </c:pt>
                <c:pt idx="59">
                  <c:v>0.51094818197746994</c:v>
                </c:pt>
                <c:pt idx="60">
                  <c:v>0.5135309578229118</c:v>
                </c:pt>
                <c:pt idx="61">
                  <c:v>0.51608377451247922</c:v>
                </c:pt>
                <c:pt idx="62">
                  <c:v>0.51860746227566878</c:v>
                </c:pt>
                <c:pt idx="63">
                  <c:v>0.52110281538598657</c:v>
                </c:pt>
                <c:pt idx="64">
                  <c:v>0.52357059426125785</c:v>
                </c:pt>
                <c:pt idx="65">
                  <c:v>0.52601152741050872</c:v>
                </c:pt>
                <c:pt idx="66">
                  <c:v>0.52842631324080758</c:v>
                </c:pt>
                <c:pt idx="67">
                  <c:v>0.53081562173609675</c:v>
                </c:pt>
                <c:pt idx="68">
                  <c:v>0.53318009601885119</c:v>
                </c:pt>
                <c:pt idx="69">
                  <c:v>0.53552035380433716</c:v>
                </c:pt>
                <c:pt idx="70">
                  <c:v>0.53783698875629937</c:v>
                </c:pt>
                <c:pt idx="71">
                  <c:v>0.54013057175206425</c:v>
                </c:pt>
                <c:pt idx="72">
                  <c:v>0.5424016520642978</c:v>
                </c:pt>
                <c:pt idx="73">
                  <c:v>0.54465075846598476</c:v>
                </c:pt>
                <c:pt idx="74">
                  <c:v>0.54687840026459567</c:v>
                </c:pt>
                <c:pt idx="75">
                  <c:v>0.54908506827087289</c:v>
                </c:pt>
                <c:pt idx="76">
                  <c:v>0.55127123570718017</c:v>
                </c:pt>
                <c:pt idx="77">
                  <c:v>0.55343735905993097</c:v>
                </c:pt>
                <c:pt idx="78">
                  <c:v>0.55558387888021366</c:v>
                </c:pt>
                <c:pt idx="79">
                  <c:v>0.55771122053638567</c:v>
                </c:pt>
                <c:pt idx="80">
                  <c:v>0.55981979492208478</c:v>
                </c:pt>
                <c:pt idx="81">
                  <c:v>0.56190999912282369</c:v>
                </c:pt>
                <c:pt idx="82">
                  <c:v>0.56398221704406648</c:v>
                </c:pt>
                <c:pt idx="83">
                  <c:v>0.56603682000345612</c:v>
                </c:pt>
                <c:pt idx="84">
                  <c:v>0.56807416728964433</c:v>
                </c:pt>
                <c:pt idx="85">
                  <c:v>0.57009460668997969</c:v>
                </c:pt>
                <c:pt idx="86">
                  <c:v>0.57209847498913524</c:v>
                </c:pt>
                <c:pt idx="87">
                  <c:v>0.57408609844059377</c:v>
                </c:pt>
                <c:pt idx="88">
                  <c:v>0.57605779321276163</c:v>
                </c:pt>
                <c:pt idx="89">
                  <c:v>0.57801386581134873</c:v>
                </c:pt>
                <c:pt idx="90">
                  <c:v>0.57995461347952915</c:v>
                </c:pt>
                <c:pt idx="91">
                  <c:v>0.58188032457728256</c:v>
                </c:pt>
                <c:pt idx="92">
                  <c:v>0.58379127894121807</c:v>
                </c:pt>
                <c:pt idx="93">
                  <c:v>0.5856877482260836</c:v>
                </c:pt>
                <c:pt idx="94">
                  <c:v>0.58756999622907913</c:v>
                </c:pt>
                <c:pt idx="95">
                  <c:v>0.58943827919801484</c:v>
                </c:pt>
                <c:pt idx="96">
                  <c:v>0.59129284612427657</c:v>
                </c:pt>
                <c:pt idx="97">
                  <c:v>0.59313393902150047</c:v>
                </c:pt>
                <c:pt idx="98">
                  <c:v>0.59496179319079223</c:v>
                </c:pt>
                <c:pt idx="99">
                  <c:v>0.5967766374732707</c:v>
                </c:pt>
                <c:pt idx="100">
                  <c:v>0.59857869449066392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4A4-4BA3-8BBA-9CCDFB8BC30F}"/>
            </c:ext>
          </c:extLst>
        </c:ser>
        <c:ser>
          <c:idx val="5"/>
          <c:order val="5"/>
          <c:tx>
            <c:strRef>
              <c:f>'Fig 7.8 - 7.9'!$L$26</c:f>
              <c:strCache>
                <c:ptCount val="1"/>
                <c:pt idx="0">
                  <c:v>dk:2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'Fig 7.8 - 7.9'!$E$27:$E$127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5.6000000000000103</c:v>
                </c:pt>
                <c:pt idx="57">
                  <c:v>5.7000000000000099</c:v>
                </c:pt>
                <c:pt idx="58">
                  <c:v>5.8000000000000096</c:v>
                </c:pt>
                <c:pt idx="59">
                  <c:v>5.9000000000000101</c:v>
                </c:pt>
                <c:pt idx="60">
                  <c:v>6.0000000000000098</c:v>
                </c:pt>
                <c:pt idx="61">
                  <c:v>6.1000000000000103</c:v>
                </c:pt>
                <c:pt idx="62">
                  <c:v>6.2000000000000099</c:v>
                </c:pt>
                <c:pt idx="63">
                  <c:v>6.3000000000000096</c:v>
                </c:pt>
                <c:pt idx="64">
                  <c:v>6.4000000000000101</c:v>
                </c:pt>
                <c:pt idx="65">
                  <c:v>6.5000000000000098</c:v>
                </c:pt>
                <c:pt idx="66">
                  <c:v>6.6000000000000103</c:v>
                </c:pt>
                <c:pt idx="67">
                  <c:v>6.7000000000000099</c:v>
                </c:pt>
                <c:pt idx="68">
                  <c:v>6.8000000000000096</c:v>
                </c:pt>
                <c:pt idx="69">
                  <c:v>6.9000000000000101</c:v>
                </c:pt>
                <c:pt idx="70">
                  <c:v>7.0000000000000098</c:v>
                </c:pt>
                <c:pt idx="71">
                  <c:v>7.1000000000000103</c:v>
                </c:pt>
                <c:pt idx="72">
                  <c:v>7.2000000000000099</c:v>
                </c:pt>
                <c:pt idx="73">
                  <c:v>7.3000000000000096</c:v>
                </c:pt>
                <c:pt idx="74">
                  <c:v>7.4000000000000101</c:v>
                </c:pt>
                <c:pt idx="75">
                  <c:v>7.5000000000000204</c:v>
                </c:pt>
                <c:pt idx="76">
                  <c:v>7.6000000000000201</c:v>
                </c:pt>
                <c:pt idx="77">
                  <c:v>7.7000000000000197</c:v>
                </c:pt>
                <c:pt idx="78">
                  <c:v>7.8000000000000203</c:v>
                </c:pt>
                <c:pt idx="79">
                  <c:v>7.9000000000000199</c:v>
                </c:pt>
                <c:pt idx="80">
                  <c:v>8.0000000000000195</c:v>
                </c:pt>
                <c:pt idx="81">
                  <c:v>8.1000000000000192</c:v>
                </c:pt>
                <c:pt idx="82">
                  <c:v>8.2000000000000206</c:v>
                </c:pt>
                <c:pt idx="83">
                  <c:v>8.3000000000000203</c:v>
                </c:pt>
                <c:pt idx="84">
                  <c:v>8.4000000000000199</c:v>
                </c:pt>
                <c:pt idx="85">
                  <c:v>8.5000000000000195</c:v>
                </c:pt>
                <c:pt idx="86">
                  <c:v>8.6000000000000192</c:v>
                </c:pt>
                <c:pt idx="87">
                  <c:v>8.7000000000000206</c:v>
                </c:pt>
                <c:pt idx="88">
                  <c:v>8.8000000000000203</c:v>
                </c:pt>
                <c:pt idx="89">
                  <c:v>8.9000000000000199</c:v>
                </c:pt>
                <c:pt idx="90">
                  <c:v>9.0000000000000195</c:v>
                </c:pt>
                <c:pt idx="91">
                  <c:v>9.1000000000000192</c:v>
                </c:pt>
                <c:pt idx="92">
                  <c:v>9.2000000000000206</c:v>
                </c:pt>
                <c:pt idx="93">
                  <c:v>9.3000000000000291</c:v>
                </c:pt>
                <c:pt idx="94">
                  <c:v>9.4000000000000306</c:v>
                </c:pt>
                <c:pt idx="95">
                  <c:v>9.5000000000000302</c:v>
                </c:pt>
                <c:pt idx="96">
                  <c:v>9.6000000000000298</c:v>
                </c:pt>
                <c:pt idx="97">
                  <c:v>9.7000000000000295</c:v>
                </c:pt>
                <c:pt idx="98">
                  <c:v>9.8000000000000291</c:v>
                </c:pt>
                <c:pt idx="99">
                  <c:v>9.9000000000000306</c:v>
                </c:pt>
                <c:pt idx="100">
                  <c:v>10</c:v>
                </c:pt>
              </c:numCache>
            </c:numRef>
          </c:xVal>
          <c:yVal>
            <c:numRef>
              <c:f>'Fig 7.8 - 7.9'!$L$27:$L$127</c:f>
              <c:numCache>
                <c:formatCode>0.00</c:formatCode>
                <c:ptCount val="101"/>
                <c:pt idx="0">
                  <c:v>0</c:v>
                </c:pt>
                <c:pt idx="1">
                  <c:v>1.0000000000000002E-2</c:v>
                </c:pt>
                <c:pt idx="2">
                  <c:v>2.0000000000000004E-2</c:v>
                </c:pt>
                <c:pt idx="3">
                  <c:v>0.03</c:v>
                </c:pt>
                <c:pt idx="4">
                  <c:v>4.0000000000000008E-2</c:v>
                </c:pt>
                <c:pt idx="5">
                  <c:v>0.05</c:v>
                </c:pt>
                <c:pt idx="6">
                  <c:v>0.06</c:v>
                </c:pt>
                <c:pt idx="7">
                  <c:v>6.9999999999999993E-2</c:v>
                </c:pt>
                <c:pt idx="8">
                  <c:v>8.0000000000000016E-2</c:v>
                </c:pt>
                <c:pt idx="9">
                  <c:v>9.0000000000000011E-2</c:v>
                </c:pt>
                <c:pt idx="10">
                  <c:v>0.1</c:v>
                </c:pt>
                <c:pt idx="11">
                  <c:v>0.11000000000000001</c:v>
                </c:pt>
                <c:pt idx="12">
                  <c:v>0.12</c:v>
                </c:pt>
                <c:pt idx="13">
                  <c:v>0.13</c:v>
                </c:pt>
                <c:pt idx="14">
                  <c:v>0.13999999999999999</c:v>
                </c:pt>
                <c:pt idx="15">
                  <c:v>0.15000000000000002</c:v>
                </c:pt>
                <c:pt idx="16">
                  <c:v>0.16000000000000003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</c:v>
                </c:pt>
                <c:pt idx="20">
                  <c:v>0.2</c:v>
                </c:pt>
                <c:pt idx="21">
                  <c:v>0.21000000000000002</c:v>
                </c:pt>
                <c:pt idx="22">
                  <c:v>0.22000000000000003</c:v>
                </c:pt>
                <c:pt idx="23">
                  <c:v>0.22999999999999998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0.27999999999999997</c:v>
                </c:pt>
                <c:pt idx="29">
                  <c:v>0.28999999999999998</c:v>
                </c:pt>
                <c:pt idx="30">
                  <c:v>0.30000000000000004</c:v>
                </c:pt>
                <c:pt idx="31">
                  <c:v>0.31000000000000005</c:v>
                </c:pt>
                <c:pt idx="32">
                  <c:v>0.32000000000000006</c:v>
                </c:pt>
                <c:pt idx="33">
                  <c:v>0.33</c:v>
                </c:pt>
                <c:pt idx="34">
                  <c:v>0.34</c:v>
                </c:pt>
                <c:pt idx="35">
                  <c:v>0.35000000000000003</c:v>
                </c:pt>
                <c:pt idx="36">
                  <c:v>0.36000000000000004</c:v>
                </c:pt>
                <c:pt idx="37">
                  <c:v>0.37000000000000005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0.42000000000000004</c:v>
                </c:pt>
                <c:pt idx="43">
                  <c:v>0.43</c:v>
                </c:pt>
                <c:pt idx="44">
                  <c:v>0.44000000000000006</c:v>
                </c:pt>
                <c:pt idx="45">
                  <c:v>0.45</c:v>
                </c:pt>
                <c:pt idx="46">
                  <c:v>0.45999999999999996</c:v>
                </c:pt>
                <c:pt idx="47">
                  <c:v>0.47000000000000003</c:v>
                </c:pt>
                <c:pt idx="48">
                  <c:v>0.48</c:v>
                </c:pt>
                <c:pt idx="49">
                  <c:v>0.49000000000000005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0.56000000000000105</c:v>
                </c:pt>
                <c:pt idx="57">
                  <c:v>0.57000000000000106</c:v>
                </c:pt>
                <c:pt idx="58">
                  <c:v>0.58000000000000096</c:v>
                </c:pt>
                <c:pt idx="59">
                  <c:v>0.59000000000000108</c:v>
                </c:pt>
                <c:pt idx="60">
                  <c:v>0.60000000000000098</c:v>
                </c:pt>
                <c:pt idx="61">
                  <c:v>0.6100000000000011</c:v>
                </c:pt>
                <c:pt idx="62">
                  <c:v>0.62000000000000099</c:v>
                </c:pt>
                <c:pt idx="63">
                  <c:v>0.630000000000001</c:v>
                </c:pt>
                <c:pt idx="64">
                  <c:v>0.64000000000000101</c:v>
                </c:pt>
                <c:pt idx="65">
                  <c:v>0.65000000000000102</c:v>
                </c:pt>
                <c:pt idx="66">
                  <c:v>0.66000000000000103</c:v>
                </c:pt>
                <c:pt idx="67">
                  <c:v>0.67000000000000104</c:v>
                </c:pt>
                <c:pt idx="68">
                  <c:v>0.68000000000000105</c:v>
                </c:pt>
                <c:pt idx="69">
                  <c:v>0.69000000000000106</c:v>
                </c:pt>
                <c:pt idx="70">
                  <c:v>0.70000000000000107</c:v>
                </c:pt>
                <c:pt idx="71">
                  <c:v>0.71000000000000107</c:v>
                </c:pt>
                <c:pt idx="72">
                  <c:v>0.72000000000000108</c:v>
                </c:pt>
                <c:pt idx="73">
                  <c:v>0.73000000000000098</c:v>
                </c:pt>
                <c:pt idx="74">
                  <c:v>0.7400000000000011</c:v>
                </c:pt>
                <c:pt idx="75">
                  <c:v>0.75000000000000211</c:v>
                </c:pt>
                <c:pt idx="76">
                  <c:v>0.76000000000000201</c:v>
                </c:pt>
                <c:pt idx="77">
                  <c:v>0.77000000000000202</c:v>
                </c:pt>
                <c:pt idx="78">
                  <c:v>0.78000000000000203</c:v>
                </c:pt>
                <c:pt idx="79">
                  <c:v>0.79000000000000203</c:v>
                </c:pt>
                <c:pt idx="80">
                  <c:v>0.80000000000000204</c:v>
                </c:pt>
                <c:pt idx="81">
                  <c:v>0.81000000000000194</c:v>
                </c:pt>
                <c:pt idx="82">
                  <c:v>0.82000000000000206</c:v>
                </c:pt>
                <c:pt idx="83">
                  <c:v>0.83000000000000207</c:v>
                </c:pt>
                <c:pt idx="84">
                  <c:v>0.84000000000000208</c:v>
                </c:pt>
                <c:pt idx="85">
                  <c:v>0.85000000000000198</c:v>
                </c:pt>
                <c:pt idx="86">
                  <c:v>0.86000000000000199</c:v>
                </c:pt>
                <c:pt idx="87">
                  <c:v>0.8700000000000021</c:v>
                </c:pt>
                <c:pt idx="88">
                  <c:v>0.88000000000000211</c:v>
                </c:pt>
                <c:pt idx="89">
                  <c:v>0.89000000000000201</c:v>
                </c:pt>
                <c:pt idx="90">
                  <c:v>0.90000000000000202</c:v>
                </c:pt>
                <c:pt idx="91">
                  <c:v>0.91000000000000192</c:v>
                </c:pt>
                <c:pt idx="92">
                  <c:v>0.92000000000000215</c:v>
                </c:pt>
                <c:pt idx="93">
                  <c:v>0.93000000000000294</c:v>
                </c:pt>
                <c:pt idx="94">
                  <c:v>0.94000000000000306</c:v>
                </c:pt>
                <c:pt idx="95">
                  <c:v>0.95000000000000306</c:v>
                </c:pt>
                <c:pt idx="96">
                  <c:v>0.96000000000000307</c:v>
                </c:pt>
                <c:pt idx="97">
                  <c:v>0.97000000000000297</c:v>
                </c:pt>
                <c:pt idx="98">
                  <c:v>0.98000000000000298</c:v>
                </c:pt>
                <c:pt idx="99">
                  <c:v>0.9900000000000031</c:v>
                </c:pt>
                <c:pt idx="1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4A4-4BA3-8BBA-9CCDFB8BC30F}"/>
            </c:ext>
          </c:extLst>
        </c:ser>
        <c:ser>
          <c:idx val="6"/>
          <c:order val="6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 7.8 - 7.9'!$C$27</c:f>
              <c:numCache>
                <c:formatCode>0.00</c:formatCode>
                <c:ptCount val="1"/>
                <c:pt idx="0">
                  <c:v>2.6918003852647119</c:v>
                </c:pt>
              </c:numCache>
            </c:numRef>
          </c:xVal>
          <c:yVal>
            <c:numRef>
              <c:f>'Fig 7.8 - 7.9'!$C$28</c:f>
              <c:numCache>
                <c:formatCode>0.00</c:formatCode>
                <c:ptCount val="1"/>
                <c:pt idx="0">
                  <c:v>1.3459001926323562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4A4-4BA3-8BBA-9CCDFB8BC30F}"/>
            </c:ext>
          </c:extLst>
        </c:ser>
        <c:ser>
          <c:idx val="7"/>
          <c:order val="7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 7.8 - 7.9'!$D$27</c:f>
              <c:numCache>
                <c:formatCode>0.00</c:formatCode>
                <c:ptCount val="1"/>
                <c:pt idx="0">
                  <c:v>4.8039866566730911</c:v>
                </c:pt>
              </c:numCache>
            </c:numRef>
          </c:xVal>
          <c:yVal>
            <c:numRef>
              <c:f>'Fig 7.8 - 7.9'!$D$28</c:f>
              <c:numCache>
                <c:formatCode>0.00</c:formatCode>
                <c:ptCount val="1"/>
                <c:pt idx="0">
                  <c:v>1.6013288855576973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4A4-4BA3-8BBA-9CCDFB8BC30F}"/>
            </c:ext>
          </c:extLst>
        </c:ser>
        <c:ser>
          <c:idx val="8"/>
          <c:order val="8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 7.8 - 7.9'!$C$27</c:f>
              <c:numCache>
                <c:formatCode>0.00</c:formatCode>
                <c:ptCount val="1"/>
                <c:pt idx="0">
                  <c:v>2.6918003852647119</c:v>
                </c:pt>
              </c:numCache>
            </c:numRef>
          </c:xVal>
          <c:yVal>
            <c:numRef>
              <c:f>'Fig 7.8 - 7.9'!$C$30</c:f>
              <c:numCache>
                <c:formatCode>0.00</c:formatCode>
                <c:ptCount val="1"/>
                <c:pt idx="0">
                  <c:v>0.26918003852647127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4A4-4BA3-8BBA-9CCDFB8BC30F}"/>
            </c:ext>
          </c:extLst>
        </c:ser>
        <c:ser>
          <c:idx val="9"/>
          <c:order val="9"/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'Fig 7.8 - 7.9'!$D$27</c:f>
              <c:numCache>
                <c:formatCode>0.00</c:formatCode>
                <c:ptCount val="1"/>
                <c:pt idx="0">
                  <c:v>4.8039866566730911</c:v>
                </c:pt>
              </c:numCache>
            </c:numRef>
          </c:xVal>
          <c:yVal>
            <c:numRef>
              <c:f>'Fig 7.8 - 7.9'!$D$30</c:f>
              <c:numCache>
                <c:formatCode>0.00</c:formatCode>
                <c:ptCount val="1"/>
                <c:pt idx="0">
                  <c:v>0.48039866566730915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4A4-4BA3-8BBA-9CCDFB8BC30F}"/>
            </c:ext>
          </c:extLst>
        </c:ser>
        <c:ser>
          <c:idx val="10"/>
          <c:order val="1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 7.8 - 7.9'!$P$39:$P$139</c:f>
              <c:numCache>
                <c:formatCode>0.00</c:formatCode>
                <c:ptCount val="101"/>
                <c:pt idx="0">
                  <c:v>2.6918003852647119</c:v>
                </c:pt>
                <c:pt idx="1">
                  <c:v>2.6918003852647119</c:v>
                </c:pt>
                <c:pt idx="2">
                  <c:v>2.8263904045279475</c:v>
                </c:pt>
                <c:pt idx="3">
                  <c:v>2.9534748883876558</c:v>
                </c:pt>
                <c:pt idx="4">
                  <c:v>3.0732928830934352</c:v>
                </c:pt>
                <c:pt idx="5">
                  <c:v>3.186111729499169</c:v>
                </c:pt>
                <c:pt idx="6">
                  <c:v>3.2922174689782238</c:v>
                </c:pt>
                <c:pt idx="7">
                  <c:v>3.391907339111695</c:v>
                </c:pt>
                <c:pt idx="8">
                  <c:v>3.4854839158164226</c:v>
                </c:pt>
                <c:pt idx="9">
                  <c:v>3.5732505602326765</c:v>
                </c:pt>
                <c:pt idx="10">
                  <c:v>3.6555079042545171</c:v>
                </c:pt>
                <c:pt idx="11">
                  <c:v>3.7325511655689976</c:v>
                </c:pt>
                <c:pt idx="12">
                  <c:v>3.8046681265904159</c:v>
                </c:pt>
                <c:pt idx="13">
                  <c:v>3.8721376452871334</c:v>
                </c:pt>
                <c:pt idx="14">
                  <c:v>3.9352285921140293</c:v>
                </c:pt>
                <c:pt idx="15">
                  <c:v>3.9941991278888849</c:v>
                </c:pt>
                <c:pt idx="16">
                  <c:v>4.0492962538022335</c:v>
                </c:pt>
                <c:pt idx="17">
                  <c:v>4.1007555778001885</c:v>
                </c:pt>
                <c:pt idx="18">
                  <c:v>4.1488012520561384</c:v>
                </c:pt>
                <c:pt idx="19">
                  <c:v>4.1936460447005297</c:v>
                </c:pt>
                <c:pt idx="20">
                  <c:v>4.2354915158291018</c:v>
                </c:pt>
                <c:pt idx="21">
                  <c:v>4.2745282733836358</c:v>
                </c:pt>
                <c:pt idx="22">
                  <c:v>4.3109362890483309</c:v>
                </c:pt>
                <c:pt idx="23">
                  <c:v>4.3448852580276629</c:v>
                </c:pt>
                <c:pt idx="24">
                  <c:v>4.3765349896247345</c:v>
                </c:pt>
                <c:pt idx="25">
                  <c:v>4.4060358180473704</c:v>
                </c:pt>
                <c:pt idx="26">
                  <c:v>4.4335290249323549</c:v>
                </c:pt>
                <c:pt idx="27">
                  <c:v>4.4591472667765419</c:v>
                </c:pt>
                <c:pt idx="28">
                  <c:v>4.4830150018620083</c:v>
                </c:pt>
                <c:pt idx="29">
                  <c:v>4.5052489124137889</c:v>
                </c:pt>
                <c:pt idx="30">
                  <c:v>4.5259583186760155</c:v>
                </c:pt>
                <c:pt idx="31">
                  <c:v>4.5452455823707654</c:v>
                </c:pt>
                <c:pt idx="32">
                  <c:v>4.5632064976425397</c:v>
                </c:pt>
                <c:pt idx="33">
                  <c:v>4.5799306681139198</c:v>
                </c:pt>
                <c:pt idx="34">
                  <c:v>4.5955018691042904</c:v>
                </c:pt>
                <c:pt idx="35">
                  <c:v>4.6099983944099119</c:v>
                </c:pt>
                <c:pt idx="36">
                  <c:v>4.6234933873236175</c:v>
                </c:pt>
                <c:pt idx="37">
                  <c:v>4.6360551557972549</c:v>
                </c:pt>
                <c:pt idx="38">
                  <c:v>4.6477474718291214</c:v>
                </c:pt>
                <c:pt idx="39">
                  <c:v>4.6586298552997958</c:v>
                </c:pt>
                <c:pt idx="40">
                  <c:v>4.6687578425895611</c:v>
                </c:pt>
                <c:pt idx="41">
                  <c:v>4.6781832403944348</c:v>
                </c:pt>
                <c:pt idx="42">
                  <c:v>4.6869543652202781</c:v>
                </c:pt>
                <c:pt idx="43">
                  <c:v>4.6951162690793025</c:v>
                </c:pt>
                <c:pt idx="44">
                  <c:v>4.7027109519437822</c:v>
                </c:pt>
                <c:pt idx="45">
                  <c:v>4.7097775615305091</c:v>
                </c:pt>
                <c:pt idx="46">
                  <c:v>4.7163525809987714</c:v>
                </c:pt>
                <c:pt idx="47">
                  <c:v>4.7224700051462243</c:v>
                </c:pt>
                <c:pt idx="48">
                  <c:v>4.7281615056825093</c:v>
                </c:pt>
                <c:pt idx="49">
                  <c:v>4.7334565861511555</c:v>
                </c:pt>
                <c:pt idx="50">
                  <c:v>4.7383827270572363</c:v>
                </c:pt>
                <c:pt idx="51">
                  <c:v>4.7429655217423514</c:v>
                </c:pt>
                <c:pt idx="52">
                  <c:v>4.7472288035304659</c:v>
                </c:pt>
                <c:pt idx="53">
                  <c:v>4.7511947646486128</c:v>
                </c:pt>
                <c:pt idx="54">
                  <c:v>4.7548840674059187</c:v>
                </c:pt>
                <c:pt idx="55">
                  <c:v>4.7583159480932498</c:v>
                </c:pt>
                <c:pt idx="56">
                  <c:v>4.7615083140443533</c:v>
                </c:pt>
                <c:pt idx="57">
                  <c:v>4.764477834277927</c:v>
                </c:pt>
                <c:pt idx="58">
                  <c:v>4.7672400241188022</c:v>
                </c:pt>
                <c:pt idx="59">
                  <c:v>4.7698093241755553</c:v>
                </c:pt>
                <c:pt idx="60">
                  <c:v>4.7721991740314955</c:v>
                </c:pt>
                <c:pt idx="61">
                  <c:v>4.7744220809861799</c:v>
                </c:pt>
                <c:pt idx="62">
                  <c:v>4.7764896841655142</c:v>
                </c:pt>
                <c:pt idx="63">
                  <c:v>4.778412814300097</c:v>
                </c:pt>
                <c:pt idx="64">
                  <c:v>4.7802015494538468</c:v>
                </c:pt>
                <c:pt idx="65">
                  <c:v>4.7818652669680759</c:v>
                </c:pt>
                <c:pt idx="66">
                  <c:v>4.7834126918701303</c:v>
                </c:pt>
                <c:pt idx="67">
                  <c:v>4.784851941980409</c:v>
                </c:pt>
                <c:pt idx="68">
                  <c:v>4.7861905699370713</c:v>
                </c:pt>
                <c:pt idx="69">
                  <c:v>4.7874356023440052</c:v>
                </c:pt>
                <c:pt idx="70">
                  <c:v>4.7885935762346055</c:v>
                </c:pt>
                <c:pt idx="71">
                  <c:v>4.7896705730316471</c:v>
                </c:pt>
                <c:pt idx="72">
                  <c:v>4.7906722501719408</c:v>
                </c:pt>
                <c:pt idx="73">
                  <c:v>4.7916038705535566</c:v>
                </c:pt>
                <c:pt idx="74">
                  <c:v>4.7924703299531082</c:v>
                </c:pt>
                <c:pt idx="75">
                  <c:v>4.79327618255095</c:v>
                </c:pt>
                <c:pt idx="76">
                  <c:v>4.7940256646930646</c:v>
                </c:pt>
                <c:pt idx="77">
                  <c:v>4.7947227170098881</c:v>
                </c:pt>
                <c:pt idx="78">
                  <c:v>4.7953710050043483</c:v>
                </c:pt>
                <c:pt idx="79">
                  <c:v>4.7959739382138977</c:v>
                </c:pt>
                <c:pt idx="80">
                  <c:v>4.7965346880443089</c:v>
                </c:pt>
                <c:pt idx="81">
                  <c:v>4.7970562043664371</c:v>
                </c:pt>
                <c:pt idx="82">
                  <c:v>4.7975412309610075</c:v>
                </c:pt>
                <c:pt idx="83">
                  <c:v>4.7979923198907368</c:v>
                </c:pt>
                <c:pt idx="84">
                  <c:v>4.7984118448737414</c:v>
                </c:pt>
                <c:pt idx="85">
                  <c:v>4.7988020137271326</c:v>
                </c:pt>
                <c:pt idx="86">
                  <c:v>4.7991648799450468</c:v>
                </c:pt>
                <c:pt idx="87">
                  <c:v>4.7995023534709444</c:v>
                </c:pt>
                <c:pt idx="88">
                  <c:v>4.7998162107199525</c:v>
                </c:pt>
                <c:pt idx="89">
                  <c:v>4.8001081039031783</c:v>
                </c:pt>
                <c:pt idx="90">
                  <c:v>4.8003795697023923</c:v>
                </c:pt>
                <c:pt idx="91">
                  <c:v>4.800632037340125</c:v>
                </c:pt>
                <c:pt idx="92">
                  <c:v>4.800866836087156</c:v>
                </c:pt>
                <c:pt idx="93">
                  <c:v>4.8010852022464574</c:v>
                </c:pt>
                <c:pt idx="94">
                  <c:v>4.8012882856499717</c:v>
                </c:pt>
                <c:pt idx="95">
                  <c:v>4.8014771557021021</c:v>
                </c:pt>
                <c:pt idx="96">
                  <c:v>4.8016528070014379</c:v>
                </c:pt>
                <c:pt idx="97">
                  <c:v>4.8018161645700692</c:v>
                </c:pt>
                <c:pt idx="98">
                  <c:v>4.8019680887178042</c:v>
                </c:pt>
                <c:pt idx="99">
                  <c:v>4.8021093795667262</c:v>
                </c:pt>
                <c:pt idx="100">
                  <c:v>4.8022407812597425</c:v>
                </c:pt>
              </c:numCache>
            </c:numRef>
          </c:xVal>
          <c:yVal>
            <c:numRef>
              <c:f>'Fig 7.8 - 7.9'!$Q$39:$Q$139</c:f>
              <c:numCache>
                <c:formatCode>0.00</c:formatCode>
                <c:ptCount val="101"/>
                <c:pt idx="0">
                  <c:v>1.3459001926323562</c:v>
                </c:pt>
                <c:pt idx="1">
                  <c:v>1.3459001926323562</c:v>
                </c:pt>
                <c:pt idx="2">
                  <c:v>1.3657450810416767</c:v>
                </c:pt>
                <c:pt idx="3">
                  <c:v>1.3838849451484831</c:v>
                </c:pt>
                <c:pt idx="4">
                  <c:v>1.4004937823835912</c:v>
                </c:pt>
                <c:pt idx="5">
                  <c:v>1.4157230414299062</c:v>
                </c:pt>
                <c:pt idx="6">
                  <c:v>1.4297053901043122</c:v>
                </c:pt>
                <c:pt idx="7">
                  <c:v>1.4425577020529907</c:v>
                </c:pt>
                <c:pt idx="8">
                  <c:v>1.4543834533263209</c:v>
                </c:pt>
                <c:pt idx="9">
                  <c:v>1.4652746668170276</c:v>
                </c:pt>
                <c:pt idx="10">
                  <c:v>1.4753135057997748</c:v>
                </c:pt>
                <c:pt idx="11">
                  <c:v>1.4845735919277276</c:v>
                </c:pt>
                <c:pt idx="12">
                  <c:v>1.4931211045191972</c:v>
                </c:pt>
                <c:pt idx="13">
                  <c:v>1.5010157045186978</c:v>
                </c:pt>
                <c:pt idx="14">
                  <c:v>1.5083113166208617</c:v>
                </c:pt>
                <c:pt idx="15">
                  <c:v>1.5150567956741232</c:v>
                </c:pt>
                <c:pt idx="16">
                  <c:v>1.5212964979272614</c:v>
                </c:pt>
                <c:pt idx="17">
                  <c:v>1.5270707734532292</c:v>
                </c:pt>
                <c:pt idx="18">
                  <c:v>1.5324163928333505</c:v>
                </c:pt>
                <c:pt idx="19">
                  <c:v>1.5373669186620846</c:v>
                </c:pt>
                <c:pt idx="20">
                  <c:v>1.5419530304581481</c:v>
                </c:pt>
                <c:pt idx="21">
                  <c:v>1.546202810010195</c:v>
                </c:pt>
                <c:pt idx="22">
                  <c:v>1.5501419929472173</c:v>
                </c:pt>
                <c:pt idx="23">
                  <c:v>1.553794191332794</c:v>
                </c:pt>
                <c:pt idx="24">
                  <c:v>1.557181091283697</c:v>
                </c:pt>
                <c:pt idx="25">
                  <c:v>1.5603226289657386</c:v>
                </c:pt>
                <c:pt idx="26">
                  <c:v>1.5632371477914093</c:v>
                </c:pt>
                <c:pt idx="27">
                  <c:v>1.5659415392104032</c:v>
                </c:pt>
                <c:pt idx="28">
                  <c:v>1.5684513691266053</c:v>
                </c:pt>
                <c:pt idx="29">
                  <c:v>1.5707809916786852</c:v>
                </c:pt>
                <c:pt idx="30">
                  <c:v>1.572943651874505</c:v>
                </c:pt>
                <c:pt idx="31">
                  <c:v>1.5749515783628365</c:v>
                </c:pt>
                <c:pt idx="32">
                  <c:v>1.5768160674521134</c:v>
                </c:pt>
                <c:pt idx="33">
                  <c:v>1.578547559339208</c:v>
                </c:pt>
                <c:pt idx="34">
                  <c:v>1.5801557073868362</c:v>
                </c:pt>
                <c:pt idx="35">
                  <c:v>1.5816494411823214</c:v>
                </c:pt>
                <c:pt idx="36">
                  <c:v>1.583037024019996</c:v>
                </c:pt>
                <c:pt idx="37">
                  <c:v>1.5843261053719728</c:v>
                </c:pt>
                <c:pt idx="38">
                  <c:v>1.5855237688452892</c:v>
                </c:pt>
                <c:pt idx="39">
                  <c:v>1.5866365760658161</c:v>
                </c:pt>
                <c:pt idx="40">
                  <c:v>1.5876706068794337</c:v>
                </c:pt>
                <c:pt idx="41">
                  <c:v>1.5886314962176229</c:v>
                </c:pt>
                <c:pt idx="42">
                  <c:v>1.5895244679368414</c:v>
                </c:pt>
                <c:pt idx="43">
                  <c:v>1.5903543659080337</c:v>
                </c:pt>
                <c:pt idx="44">
                  <c:v>1.591125682603683</c:v>
                </c:pt>
                <c:pt idx="45">
                  <c:v>1.5918425854043761</c:v>
                </c:pt>
                <c:pt idx="46">
                  <c:v>1.5925089408244331</c:v>
                </c:pt>
                <c:pt idx="47">
                  <c:v>1.5931283368363589</c:v>
                </c:pt>
                <c:pt idx="48">
                  <c:v>1.593704103456324</c:v>
                </c:pt>
                <c:pt idx="49">
                  <c:v>1.5942393317373225</c:v>
                </c:pt>
                <c:pt idx="50">
                  <c:v>1.5947368913027971</c:v>
                </c:pt>
                <c:pt idx="51">
                  <c:v>1.595199446541165</c:v>
                </c:pt>
                <c:pt idx="52">
                  <c:v>1.5956294715706445</c:v>
                </c:pt>
                <c:pt idx="53">
                  <c:v>1.5960292640738898</c:v>
                </c:pt>
                <c:pt idx="54">
                  <c:v>1.5964009580930749</c:v>
                </c:pt>
                <c:pt idx="55">
                  <c:v>1.5967465358680948</c:v>
                </c:pt>
                <c:pt idx="56">
                  <c:v>1.5970678387933646</c:v>
                </c:pt>
                <c:pt idx="57">
                  <c:v>1.5973665775622261</c:v>
                </c:pt>
                <c:pt idx="58">
                  <c:v>1.5976443415621118</c:v>
                </c:pt>
                <c:pt idx="59">
                  <c:v>1.5979026075783194</c:v>
                </c:pt>
                <c:pt idx="60">
                  <c:v>1.5981427478594472</c:v>
                </c:pt>
                <c:pt idx="61">
                  <c:v>1.5983660375931741</c:v>
                </c:pt>
                <c:pt idx="62">
                  <c:v>1.5985736618371158</c:v>
                </c:pt>
                <c:pt idx="63">
                  <c:v>1.5987667219458648</c:v>
                </c:pt>
                <c:pt idx="64">
                  <c:v>1.5989462415320452</c:v>
                </c:pt>
                <c:pt idx="65">
                  <c:v>1.5991131719962064</c:v>
                </c:pt>
                <c:pt idx="66">
                  <c:v>1.5992683976576378</c:v>
                </c:pt>
                <c:pt idx="67">
                  <c:v>1.5994127405156782</c:v>
                </c:pt>
                <c:pt idx="68">
                  <c:v>1.5995469646688047</c:v>
                </c:pt>
                <c:pt idx="69">
                  <c:v>1.5996717804166707</c:v>
                </c:pt>
                <c:pt idx="70">
                  <c:v>1.5997878480683398</c:v>
                </c:pt>
                <c:pt idx="71">
                  <c:v>1.5998957814781962</c:v>
                </c:pt>
                <c:pt idx="72">
                  <c:v>1.5999961513293681</c:v>
                </c:pt>
                <c:pt idx="73">
                  <c:v>1.6000894881830239</c:v>
                </c:pt>
                <c:pt idx="74">
                  <c:v>1.6001762853105097</c:v>
                </c:pt>
                <c:pt idx="75">
                  <c:v>1.6002570013240331</c:v>
                </c:pt>
                <c:pt idx="76">
                  <c:v>1.6003320626204334</c:v>
                </c:pt>
                <c:pt idx="77">
                  <c:v>1.6004018656514967</c:v>
                </c:pt>
                <c:pt idx="78">
                  <c:v>1.6004667790332805</c:v>
                </c:pt>
                <c:pt idx="79">
                  <c:v>1.6005271455060039</c:v>
                </c:pt>
                <c:pt idx="80">
                  <c:v>1.6005832837551981</c:v>
                </c:pt>
                <c:pt idx="81">
                  <c:v>1.6006354901040458</c:v>
                </c:pt>
                <c:pt idx="82">
                  <c:v>1.6006840400861018</c:v>
                </c:pt>
                <c:pt idx="83">
                  <c:v>1.6007291899069278</c:v>
                </c:pt>
                <c:pt idx="84">
                  <c:v>1.6007711778025522</c:v>
                </c:pt>
                <c:pt idx="85">
                  <c:v>1.6008102253020906</c:v>
                </c:pt>
                <c:pt idx="86">
                  <c:v>1.6008465384013422</c:v>
                </c:pt>
                <c:pt idx="87">
                  <c:v>1.6008803086536751</c:v>
                </c:pt>
                <c:pt idx="88">
                  <c:v>1.6009117141840716</c:v>
                </c:pt>
                <c:pt idx="89">
                  <c:v>1.6009409206317715</c:v>
                </c:pt>
                <c:pt idx="90">
                  <c:v>1.6009680820265726</c:v>
                </c:pt>
                <c:pt idx="91">
                  <c:v>1.6009933416034796</c:v>
                </c:pt>
                <c:pt idx="92">
                  <c:v>1.6010168325600558</c:v>
                </c:pt>
                <c:pt idx="93">
                  <c:v>1.6010386787605324</c:v>
                </c:pt>
                <c:pt idx="94">
                  <c:v>1.6010589953904248</c:v>
                </c:pt>
                <c:pt idx="95">
                  <c:v>1.6010778895651547</c:v>
                </c:pt>
                <c:pt idx="96">
                  <c:v>1.6010954608959171</c:v>
                </c:pt>
                <c:pt idx="97">
                  <c:v>1.6011118020158077</c:v>
                </c:pt>
                <c:pt idx="98">
                  <c:v>1.601126999069008</c:v>
                </c:pt>
                <c:pt idx="99">
                  <c:v>1.6011411321656306</c:v>
                </c:pt>
                <c:pt idx="100">
                  <c:v>1.6011542758046418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4A4-4BA3-8BBA-9CCDFB8B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437408"/>
        <c:axId val="1"/>
      </c:scatterChart>
      <c:valAx>
        <c:axId val="1883437408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883437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251041521082883E-2"/>
          <c:y val="0.76517561829954051"/>
          <c:w val="0.97679309694131389"/>
          <c:h val="0.118592037883376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" r="0.75" t="1" header="0.5" footer="0.5"/>
    <c:pageSetup paperSize="9" orientation="landscape" horizontalDpi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Gini</a:t>
            </a:r>
          </a:p>
        </c:rich>
      </c:tx>
      <c:layout>
        <c:manualLayout>
          <c:xMode val="edge"/>
          <c:yMode val="edge"/>
          <c:x val="2.1367891513560805E-2"/>
          <c:y val="4.0755905511811368E-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277985629529907"/>
          <c:y val="0.1346800912181059"/>
          <c:w val="0.8558495188101487"/>
          <c:h val="0.62933798356727144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8.9'!$M$8</c:f>
              <c:strCache>
                <c:ptCount val="1"/>
                <c:pt idx="0">
                  <c:v>Gini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marker>
          <c:xVal>
            <c:numRef>
              <c:f>'Fig 8.9'!$L$9:$L$109</c:f>
              <c:numCache>
                <c:formatCode>General</c:formatCode>
                <c:ptCount val="101"/>
                <c:pt idx="0">
                  <c:v>500</c:v>
                </c:pt>
                <c:pt idx="1">
                  <c:v>515</c:v>
                </c:pt>
                <c:pt idx="2">
                  <c:v>530</c:v>
                </c:pt>
                <c:pt idx="3">
                  <c:v>545</c:v>
                </c:pt>
                <c:pt idx="4">
                  <c:v>560</c:v>
                </c:pt>
                <c:pt idx="5">
                  <c:v>575</c:v>
                </c:pt>
                <c:pt idx="6">
                  <c:v>590</c:v>
                </c:pt>
                <c:pt idx="7">
                  <c:v>605</c:v>
                </c:pt>
                <c:pt idx="8">
                  <c:v>620</c:v>
                </c:pt>
                <c:pt idx="9">
                  <c:v>635</c:v>
                </c:pt>
                <c:pt idx="10">
                  <c:v>650</c:v>
                </c:pt>
                <c:pt idx="11">
                  <c:v>665</c:v>
                </c:pt>
                <c:pt idx="12">
                  <c:v>680</c:v>
                </c:pt>
                <c:pt idx="13">
                  <c:v>695</c:v>
                </c:pt>
                <c:pt idx="14">
                  <c:v>710</c:v>
                </c:pt>
                <c:pt idx="15">
                  <c:v>725</c:v>
                </c:pt>
                <c:pt idx="16">
                  <c:v>740</c:v>
                </c:pt>
                <c:pt idx="17">
                  <c:v>755</c:v>
                </c:pt>
                <c:pt idx="18">
                  <c:v>770</c:v>
                </c:pt>
                <c:pt idx="19">
                  <c:v>785</c:v>
                </c:pt>
                <c:pt idx="20">
                  <c:v>800</c:v>
                </c:pt>
                <c:pt idx="21">
                  <c:v>815</c:v>
                </c:pt>
                <c:pt idx="22">
                  <c:v>830</c:v>
                </c:pt>
                <c:pt idx="23">
                  <c:v>845</c:v>
                </c:pt>
                <c:pt idx="24">
                  <c:v>860</c:v>
                </c:pt>
                <c:pt idx="25">
                  <c:v>875</c:v>
                </c:pt>
                <c:pt idx="26">
                  <c:v>890</c:v>
                </c:pt>
                <c:pt idx="27">
                  <c:v>905</c:v>
                </c:pt>
                <c:pt idx="28">
                  <c:v>920</c:v>
                </c:pt>
                <c:pt idx="29">
                  <c:v>935</c:v>
                </c:pt>
                <c:pt idx="30">
                  <c:v>950</c:v>
                </c:pt>
                <c:pt idx="31">
                  <c:v>965</c:v>
                </c:pt>
                <c:pt idx="32">
                  <c:v>980</c:v>
                </c:pt>
                <c:pt idx="33">
                  <c:v>995</c:v>
                </c:pt>
                <c:pt idx="34">
                  <c:v>1010</c:v>
                </c:pt>
                <c:pt idx="35">
                  <c:v>1025</c:v>
                </c:pt>
                <c:pt idx="36">
                  <c:v>1040</c:v>
                </c:pt>
                <c:pt idx="37">
                  <c:v>1055</c:v>
                </c:pt>
                <c:pt idx="38">
                  <c:v>1070</c:v>
                </c:pt>
                <c:pt idx="39">
                  <c:v>1085</c:v>
                </c:pt>
                <c:pt idx="40">
                  <c:v>1100</c:v>
                </c:pt>
                <c:pt idx="41">
                  <c:v>1115</c:v>
                </c:pt>
                <c:pt idx="42">
                  <c:v>1130</c:v>
                </c:pt>
                <c:pt idx="43">
                  <c:v>1145</c:v>
                </c:pt>
                <c:pt idx="44">
                  <c:v>1160</c:v>
                </c:pt>
                <c:pt idx="45">
                  <c:v>1175</c:v>
                </c:pt>
                <c:pt idx="46">
                  <c:v>1190</c:v>
                </c:pt>
                <c:pt idx="47">
                  <c:v>1205</c:v>
                </c:pt>
                <c:pt idx="48">
                  <c:v>1220</c:v>
                </c:pt>
                <c:pt idx="49">
                  <c:v>1235</c:v>
                </c:pt>
                <c:pt idx="50">
                  <c:v>1250</c:v>
                </c:pt>
                <c:pt idx="51">
                  <c:v>1265</c:v>
                </c:pt>
                <c:pt idx="52">
                  <c:v>1280</c:v>
                </c:pt>
                <c:pt idx="53">
                  <c:v>1295</c:v>
                </c:pt>
                <c:pt idx="54">
                  <c:v>1310</c:v>
                </c:pt>
                <c:pt idx="55">
                  <c:v>1325</c:v>
                </c:pt>
                <c:pt idx="56">
                  <c:v>1340</c:v>
                </c:pt>
                <c:pt idx="57">
                  <c:v>1355</c:v>
                </c:pt>
                <c:pt idx="58">
                  <c:v>1370</c:v>
                </c:pt>
                <c:pt idx="59">
                  <c:v>1385</c:v>
                </c:pt>
                <c:pt idx="60">
                  <c:v>1400</c:v>
                </c:pt>
                <c:pt idx="61">
                  <c:v>1415</c:v>
                </c:pt>
                <c:pt idx="62">
                  <c:v>1430</c:v>
                </c:pt>
                <c:pt idx="63">
                  <c:v>1445</c:v>
                </c:pt>
                <c:pt idx="64">
                  <c:v>1460</c:v>
                </c:pt>
                <c:pt idx="65">
                  <c:v>1475</c:v>
                </c:pt>
                <c:pt idx="66">
                  <c:v>1490</c:v>
                </c:pt>
                <c:pt idx="67">
                  <c:v>1505</c:v>
                </c:pt>
                <c:pt idx="68">
                  <c:v>1520</c:v>
                </c:pt>
                <c:pt idx="69">
                  <c:v>1535</c:v>
                </c:pt>
                <c:pt idx="70">
                  <c:v>1550</c:v>
                </c:pt>
                <c:pt idx="71">
                  <c:v>1565</c:v>
                </c:pt>
                <c:pt idx="72">
                  <c:v>1580</c:v>
                </c:pt>
                <c:pt idx="73">
                  <c:v>1595</c:v>
                </c:pt>
                <c:pt idx="74">
                  <c:v>1610</c:v>
                </c:pt>
                <c:pt idx="75">
                  <c:v>1625</c:v>
                </c:pt>
                <c:pt idx="76">
                  <c:v>1640</c:v>
                </c:pt>
                <c:pt idx="77">
                  <c:v>1655</c:v>
                </c:pt>
                <c:pt idx="78">
                  <c:v>1670</c:v>
                </c:pt>
                <c:pt idx="79">
                  <c:v>1685</c:v>
                </c:pt>
                <c:pt idx="80">
                  <c:v>1700</c:v>
                </c:pt>
                <c:pt idx="81">
                  <c:v>1715</c:v>
                </c:pt>
                <c:pt idx="82">
                  <c:v>1730</c:v>
                </c:pt>
                <c:pt idx="83">
                  <c:v>1745</c:v>
                </c:pt>
                <c:pt idx="84">
                  <c:v>1760</c:v>
                </c:pt>
                <c:pt idx="85">
                  <c:v>1775</c:v>
                </c:pt>
                <c:pt idx="86">
                  <c:v>1790</c:v>
                </c:pt>
                <c:pt idx="87">
                  <c:v>1805</c:v>
                </c:pt>
                <c:pt idx="88">
                  <c:v>1820</c:v>
                </c:pt>
                <c:pt idx="89">
                  <c:v>1835</c:v>
                </c:pt>
                <c:pt idx="90">
                  <c:v>1850</c:v>
                </c:pt>
                <c:pt idx="91">
                  <c:v>1865</c:v>
                </c:pt>
                <c:pt idx="92">
                  <c:v>1880</c:v>
                </c:pt>
                <c:pt idx="93">
                  <c:v>1895</c:v>
                </c:pt>
                <c:pt idx="94">
                  <c:v>1910</c:v>
                </c:pt>
                <c:pt idx="95">
                  <c:v>1925</c:v>
                </c:pt>
                <c:pt idx="96">
                  <c:v>1940</c:v>
                </c:pt>
                <c:pt idx="97">
                  <c:v>1955</c:v>
                </c:pt>
                <c:pt idx="98">
                  <c:v>1970</c:v>
                </c:pt>
                <c:pt idx="99">
                  <c:v>1985</c:v>
                </c:pt>
                <c:pt idx="100">
                  <c:v>2000</c:v>
                </c:pt>
              </c:numCache>
            </c:numRef>
          </c:xVal>
          <c:yVal>
            <c:numRef>
              <c:f>'Fig 8.9'!$M$9:$M$109</c:f>
              <c:numCache>
                <c:formatCode>0.000</c:formatCode>
                <c:ptCount val="101"/>
                <c:pt idx="0">
                  <c:v>0</c:v>
                </c:pt>
                <c:pt idx="1">
                  <c:v>2.8834951456310674E-2</c:v>
                </c:pt>
                <c:pt idx="2">
                  <c:v>5.547169811320754E-2</c:v>
                </c:pt>
                <c:pt idx="3">
                  <c:v>8.0091743119266062E-2</c:v>
                </c:pt>
                <c:pt idx="4">
                  <c:v>0.10285714285714284</c:v>
                </c:pt>
                <c:pt idx="5">
                  <c:v>0.12391304347826086</c:v>
                </c:pt>
                <c:pt idx="6">
                  <c:v>0.14338983050847459</c:v>
                </c:pt>
                <c:pt idx="7">
                  <c:v>0.16140495867768595</c:v>
                </c:pt>
                <c:pt idx="8">
                  <c:v>0.17806451612903224</c:v>
                </c:pt>
                <c:pt idx="9">
                  <c:v>0.19346456692913386</c:v>
                </c:pt>
                <c:pt idx="10">
                  <c:v>0.2076923076923077</c:v>
                </c:pt>
                <c:pt idx="11">
                  <c:v>0.22082706766917293</c:v>
                </c:pt>
                <c:pt idx="12">
                  <c:v>0.23294117647058826</c:v>
                </c:pt>
                <c:pt idx="13">
                  <c:v>0.24410071942446043</c:v>
                </c:pt>
                <c:pt idx="14">
                  <c:v>0.25436619718309855</c:v>
                </c:pt>
                <c:pt idx="15">
                  <c:v>0.26379310344827589</c:v>
                </c:pt>
                <c:pt idx="16">
                  <c:v>0.27243243243243243</c:v>
                </c:pt>
                <c:pt idx="17">
                  <c:v>0.28033112582781461</c:v>
                </c:pt>
                <c:pt idx="18">
                  <c:v>0.28753246753246753</c:v>
                </c:pt>
                <c:pt idx="19">
                  <c:v>0.29407643312101911</c:v>
                </c:pt>
                <c:pt idx="20">
                  <c:v>0.3</c:v>
                </c:pt>
                <c:pt idx="21">
                  <c:v>0.30533742331288349</c:v>
                </c:pt>
                <c:pt idx="22">
                  <c:v>0.31012048192771091</c:v>
                </c:pt>
                <c:pt idx="23">
                  <c:v>0.31437869822485209</c:v>
                </c:pt>
                <c:pt idx="24">
                  <c:v>0.31813953488372093</c:v>
                </c:pt>
                <c:pt idx="25">
                  <c:v>0.3214285714285714</c:v>
                </c:pt>
                <c:pt idx="26">
                  <c:v>0.32426966292134829</c:v>
                </c:pt>
                <c:pt idx="27">
                  <c:v>0.32668508287292819</c:v>
                </c:pt>
                <c:pt idx="28">
                  <c:v>0.32869565217391306</c:v>
                </c:pt>
                <c:pt idx="29">
                  <c:v>0.33032085561497332</c:v>
                </c:pt>
                <c:pt idx="30">
                  <c:v>0.33157894736842103</c:v>
                </c:pt>
                <c:pt idx="31">
                  <c:v>0.33248704663212431</c:v>
                </c:pt>
                <c:pt idx="32">
                  <c:v>0.33306122448979586</c:v>
                </c:pt>
                <c:pt idx="33">
                  <c:v>0.33331658291457283</c:v>
                </c:pt>
                <c:pt idx="34">
                  <c:v>0.33326732673267329</c:v>
                </c:pt>
                <c:pt idx="35">
                  <c:v>0.33292682926829276</c:v>
                </c:pt>
                <c:pt idx="36">
                  <c:v>0.3323076923076923</c:v>
                </c:pt>
                <c:pt idx="37">
                  <c:v>0.33142180094786733</c:v>
                </c:pt>
                <c:pt idx="38">
                  <c:v>0.33028037383177566</c:v>
                </c:pt>
                <c:pt idx="39">
                  <c:v>0.32889400921658984</c:v>
                </c:pt>
                <c:pt idx="40">
                  <c:v>0.32727272727272727</c:v>
                </c:pt>
                <c:pt idx="41">
                  <c:v>0.3254260089686099</c:v>
                </c:pt>
                <c:pt idx="42">
                  <c:v>0.32336283185840714</c:v>
                </c:pt>
                <c:pt idx="43">
                  <c:v>0.32109170305676854</c:v>
                </c:pt>
                <c:pt idx="44">
                  <c:v>0.31862068965517237</c:v>
                </c:pt>
                <c:pt idx="45">
                  <c:v>0.31595744680851062</c:v>
                </c:pt>
                <c:pt idx="46">
                  <c:v>0.313109243697479</c:v>
                </c:pt>
                <c:pt idx="47">
                  <c:v>0.31008298755186725</c:v>
                </c:pt>
                <c:pt idx="48">
                  <c:v>0.30688524590163935</c:v>
                </c:pt>
                <c:pt idx="49">
                  <c:v>0.30352226720647779</c:v>
                </c:pt>
                <c:pt idx="50">
                  <c:v>0.30000000000000004</c:v>
                </c:pt>
                <c:pt idx="51">
                  <c:v>0.29632411067193676</c:v>
                </c:pt>
                <c:pt idx="52">
                  <c:v>0.29249999999999998</c:v>
                </c:pt>
                <c:pt idx="53">
                  <c:v>0.28853281853281854</c:v>
                </c:pt>
                <c:pt idx="54">
                  <c:v>0.28442748091603054</c:v>
                </c:pt>
                <c:pt idx="55">
                  <c:v>0.28018867924528301</c:v>
                </c:pt>
                <c:pt idx="56">
                  <c:v>0.27582089552238798</c:v>
                </c:pt>
                <c:pt idx="57">
                  <c:v>0.27132841328413293</c:v>
                </c:pt>
                <c:pt idx="58">
                  <c:v>0.26671532846715329</c:v>
                </c:pt>
                <c:pt idx="59">
                  <c:v>0.26198555956678704</c:v>
                </c:pt>
                <c:pt idx="60">
                  <c:v>0.25714285714285712</c:v>
                </c:pt>
                <c:pt idx="61">
                  <c:v>0.25219081272084809</c:v>
                </c:pt>
                <c:pt idx="62">
                  <c:v>0.24713286713286708</c:v>
                </c:pt>
                <c:pt idx="63">
                  <c:v>0.24197231833910038</c:v>
                </c:pt>
                <c:pt idx="64">
                  <c:v>0.23671232876712323</c:v>
                </c:pt>
                <c:pt idx="65">
                  <c:v>0.23135593220338979</c:v>
                </c:pt>
                <c:pt idx="66">
                  <c:v>0.2259060402684564</c:v>
                </c:pt>
                <c:pt idx="67">
                  <c:v>0.2203654485049833</c:v>
                </c:pt>
                <c:pt idx="68">
                  <c:v>0.21473684210526311</c:v>
                </c:pt>
                <c:pt idx="69">
                  <c:v>0.2090228013029316</c:v>
                </c:pt>
                <c:pt idx="70">
                  <c:v>0.20322580645161292</c:v>
                </c:pt>
                <c:pt idx="71">
                  <c:v>0.19734824281150165</c:v>
                </c:pt>
                <c:pt idx="72">
                  <c:v>0.19139240506329114</c:v>
                </c:pt>
                <c:pt idx="73">
                  <c:v>0.18536050156739814</c:v>
                </c:pt>
                <c:pt idx="74">
                  <c:v>0.17925465838509314</c:v>
                </c:pt>
                <c:pt idx="75">
                  <c:v>0.17307692307692313</c:v>
                </c:pt>
                <c:pt idx="76">
                  <c:v>0.16682926829268296</c:v>
                </c:pt>
                <c:pt idx="77">
                  <c:v>0.16051359516616315</c:v>
                </c:pt>
                <c:pt idx="78">
                  <c:v>0.15413173652694612</c:v>
                </c:pt>
                <c:pt idx="79">
                  <c:v>0.14768545994065274</c:v>
                </c:pt>
                <c:pt idx="80">
                  <c:v>0.14117647058823524</c:v>
                </c:pt>
                <c:pt idx="81">
                  <c:v>0.13460641399416906</c:v>
                </c:pt>
                <c:pt idx="82">
                  <c:v>0.12797687861271678</c:v>
                </c:pt>
                <c:pt idx="83">
                  <c:v>0.12128939828080232</c:v>
                </c:pt>
                <c:pt idx="84">
                  <c:v>0.11454545454545462</c:v>
                </c:pt>
                <c:pt idx="85">
                  <c:v>0.1077464788732394</c:v>
                </c:pt>
                <c:pt idx="86">
                  <c:v>0.10089385474860335</c:v>
                </c:pt>
                <c:pt idx="87">
                  <c:v>9.3988919667590043E-2</c:v>
                </c:pt>
                <c:pt idx="88">
                  <c:v>8.7032967032967035E-2</c:v>
                </c:pt>
                <c:pt idx="89">
                  <c:v>8.0027247956403258E-2</c:v>
                </c:pt>
                <c:pt idx="90">
                  <c:v>7.2972972972973005E-2</c:v>
                </c:pt>
                <c:pt idx="91">
                  <c:v>6.5871313672922205E-2</c:v>
                </c:pt>
                <c:pt idx="92">
                  <c:v>5.8723404255319078E-2</c:v>
                </c:pt>
                <c:pt idx="93">
                  <c:v>5.153034300791548E-2</c:v>
                </c:pt>
                <c:pt idx="94">
                  <c:v>4.4293193717277579E-2</c:v>
                </c:pt>
                <c:pt idx="95">
                  <c:v>3.7012987012987053E-2</c:v>
                </c:pt>
                <c:pt idx="96">
                  <c:v>2.9690721649484608E-2</c:v>
                </c:pt>
                <c:pt idx="97">
                  <c:v>2.2327365728900261E-2</c:v>
                </c:pt>
                <c:pt idx="98">
                  <c:v>1.4923857868020307E-2</c:v>
                </c:pt>
                <c:pt idx="99">
                  <c:v>7.4811083123426103E-3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C2-4774-A49D-A220E4A23AAA}"/>
            </c:ext>
          </c:extLst>
        </c:ser>
        <c:ser>
          <c:idx val="0"/>
          <c:order val="1"/>
          <c:tx>
            <c:strRef>
              <c:f>'Fig 8.9'!$K$8</c:f>
              <c:strCache>
                <c:ptCount val="1"/>
                <c:pt idx="0">
                  <c:v>Gini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x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'Fig 8.9'!$J$9:$J$109</c:f>
              <c:numCache>
                <c:formatCode>General</c:formatCode>
                <c:ptCount val="101"/>
                <c:pt idx="0">
                  <c:v>500</c:v>
                </c:pt>
                <c:pt idx="1">
                  <c:v>505</c:v>
                </c:pt>
                <c:pt idx="2">
                  <c:v>510</c:v>
                </c:pt>
                <c:pt idx="3">
                  <c:v>515</c:v>
                </c:pt>
                <c:pt idx="4">
                  <c:v>520</c:v>
                </c:pt>
                <c:pt idx="5">
                  <c:v>525</c:v>
                </c:pt>
                <c:pt idx="6">
                  <c:v>530</c:v>
                </c:pt>
                <c:pt idx="7">
                  <c:v>535</c:v>
                </c:pt>
                <c:pt idx="8">
                  <c:v>540</c:v>
                </c:pt>
                <c:pt idx="9">
                  <c:v>545</c:v>
                </c:pt>
                <c:pt idx="10">
                  <c:v>550</c:v>
                </c:pt>
                <c:pt idx="11">
                  <c:v>555</c:v>
                </c:pt>
                <c:pt idx="12">
                  <c:v>560</c:v>
                </c:pt>
                <c:pt idx="13">
                  <c:v>565</c:v>
                </c:pt>
                <c:pt idx="14">
                  <c:v>570</c:v>
                </c:pt>
                <c:pt idx="15">
                  <c:v>575</c:v>
                </c:pt>
                <c:pt idx="16">
                  <c:v>580</c:v>
                </c:pt>
                <c:pt idx="17">
                  <c:v>585</c:v>
                </c:pt>
                <c:pt idx="18">
                  <c:v>590</c:v>
                </c:pt>
                <c:pt idx="19">
                  <c:v>595</c:v>
                </c:pt>
                <c:pt idx="20">
                  <c:v>600</c:v>
                </c:pt>
                <c:pt idx="21">
                  <c:v>605</c:v>
                </c:pt>
                <c:pt idx="22">
                  <c:v>610</c:v>
                </c:pt>
                <c:pt idx="23">
                  <c:v>615</c:v>
                </c:pt>
                <c:pt idx="24">
                  <c:v>620</c:v>
                </c:pt>
                <c:pt idx="25">
                  <c:v>625</c:v>
                </c:pt>
                <c:pt idx="26">
                  <c:v>630</c:v>
                </c:pt>
                <c:pt idx="27">
                  <c:v>635</c:v>
                </c:pt>
                <c:pt idx="28">
                  <c:v>640</c:v>
                </c:pt>
                <c:pt idx="29">
                  <c:v>645</c:v>
                </c:pt>
                <c:pt idx="30">
                  <c:v>650</c:v>
                </c:pt>
                <c:pt idx="31">
                  <c:v>655</c:v>
                </c:pt>
                <c:pt idx="32">
                  <c:v>660</c:v>
                </c:pt>
                <c:pt idx="33">
                  <c:v>665</c:v>
                </c:pt>
                <c:pt idx="34">
                  <c:v>670</c:v>
                </c:pt>
                <c:pt idx="35">
                  <c:v>675</c:v>
                </c:pt>
                <c:pt idx="36">
                  <c:v>680</c:v>
                </c:pt>
                <c:pt idx="37">
                  <c:v>685</c:v>
                </c:pt>
                <c:pt idx="38">
                  <c:v>690</c:v>
                </c:pt>
                <c:pt idx="39">
                  <c:v>695</c:v>
                </c:pt>
                <c:pt idx="40">
                  <c:v>700</c:v>
                </c:pt>
                <c:pt idx="41">
                  <c:v>705</c:v>
                </c:pt>
                <c:pt idx="42">
                  <c:v>710</c:v>
                </c:pt>
                <c:pt idx="43">
                  <c:v>715</c:v>
                </c:pt>
                <c:pt idx="44">
                  <c:v>720</c:v>
                </c:pt>
                <c:pt idx="45">
                  <c:v>725</c:v>
                </c:pt>
                <c:pt idx="46">
                  <c:v>730</c:v>
                </c:pt>
                <c:pt idx="47">
                  <c:v>735</c:v>
                </c:pt>
                <c:pt idx="48">
                  <c:v>740</c:v>
                </c:pt>
                <c:pt idx="49">
                  <c:v>745</c:v>
                </c:pt>
                <c:pt idx="50">
                  <c:v>750</c:v>
                </c:pt>
                <c:pt idx="51">
                  <c:v>755</c:v>
                </c:pt>
                <c:pt idx="52">
                  <c:v>760</c:v>
                </c:pt>
                <c:pt idx="53">
                  <c:v>765</c:v>
                </c:pt>
                <c:pt idx="54">
                  <c:v>770</c:v>
                </c:pt>
                <c:pt idx="55">
                  <c:v>775</c:v>
                </c:pt>
                <c:pt idx="56">
                  <c:v>780</c:v>
                </c:pt>
                <c:pt idx="57">
                  <c:v>785</c:v>
                </c:pt>
                <c:pt idx="58">
                  <c:v>790</c:v>
                </c:pt>
                <c:pt idx="59">
                  <c:v>795</c:v>
                </c:pt>
                <c:pt idx="60">
                  <c:v>800</c:v>
                </c:pt>
                <c:pt idx="61">
                  <c:v>805</c:v>
                </c:pt>
                <c:pt idx="62">
                  <c:v>810</c:v>
                </c:pt>
                <c:pt idx="63">
                  <c:v>815</c:v>
                </c:pt>
                <c:pt idx="64">
                  <c:v>820</c:v>
                </c:pt>
                <c:pt idx="65">
                  <c:v>825</c:v>
                </c:pt>
                <c:pt idx="66">
                  <c:v>830</c:v>
                </c:pt>
                <c:pt idx="67">
                  <c:v>835</c:v>
                </c:pt>
                <c:pt idx="68">
                  <c:v>840</c:v>
                </c:pt>
                <c:pt idx="69">
                  <c:v>845</c:v>
                </c:pt>
                <c:pt idx="70">
                  <c:v>850</c:v>
                </c:pt>
                <c:pt idx="71">
                  <c:v>855</c:v>
                </c:pt>
                <c:pt idx="72">
                  <c:v>860</c:v>
                </c:pt>
                <c:pt idx="73">
                  <c:v>865</c:v>
                </c:pt>
                <c:pt idx="74">
                  <c:v>870</c:v>
                </c:pt>
                <c:pt idx="75">
                  <c:v>875</c:v>
                </c:pt>
                <c:pt idx="76">
                  <c:v>880</c:v>
                </c:pt>
                <c:pt idx="77">
                  <c:v>885</c:v>
                </c:pt>
                <c:pt idx="78">
                  <c:v>890</c:v>
                </c:pt>
                <c:pt idx="79">
                  <c:v>895</c:v>
                </c:pt>
                <c:pt idx="80">
                  <c:v>900</c:v>
                </c:pt>
                <c:pt idx="81">
                  <c:v>905</c:v>
                </c:pt>
                <c:pt idx="82">
                  <c:v>910</c:v>
                </c:pt>
                <c:pt idx="83">
                  <c:v>915</c:v>
                </c:pt>
                <c:pt idx="84">
                  <c:v>920</c:v>
                </c:pt>
                <c:pt idx="85">
                  <c:v>925</c:v>
                </c:pt>
                <c:pt idx="86">
                  <c:v>930</c:v>
                </c:pt>
                <c:pt idx="87">
                  <c:v>935</c:v>
                </c:pt>
                <c:pt idx="88">
                  <c:v>940</c:v>
                </c:pt>
                <c:pt idx="89">
                  <c:v>945</c:v>
                </c:pt>
                <c:pt idx="90">
                  <c:v>950</c:v>
                </c:pt>
                <c:pt idx="91">
                  <c:v>955</c:v>
                </c:pt>
                <c:pt idx="92">
                  <c:v>960</c:v>
                </c:pt>
                <c:pt idx="93">
                  <c:v>965</c:v>
                </c:pt>
                <c:pt idx="94">
                  <c:v>970</c:v>
                </c:pt>
                <c:pt idx="95">
                  <c:v>975</c:v>
                </c:pt>
                <c:pt idx="96">
                  <c:v>980</c:v>
                </c:pt>
                <c:pt idx="97">
                  <c:v>985</c:v>
                </c:pt>
                <c:pt idx="98">
                  <c:v>990</c:v>
                </c:pt>
                <c:pt idx="99">
                  <c:v>995</c:v>
                </c:pt>
                <c:pt idx="100">
                  <c:v>1000</c:v>
                </c:pt>
              </c:numCache>
            </c:numRef>
          </c:xVal>
          <c:yVal>
            <c:numRef>
              <c:f>'Fig 8.9'!$K$9:$K$109</c:f>
              <c:numCache>
                <c:formatCode>0.000</c:formatCode>
                <c:ptCount val="101"/>
                <c:pt idx="0">
                  <c:v>0</c:v>
                </c:pt>
                <c:pt idx="1">
                  <c:v>9.801980198019802E-3</c:v>
                </c:pt>
                <c:pt idx="2">
                  <c:v>1.9215686274509803E-2</c:v>
                </c:pt>
                <c:pt idx="3">
                  <c:v>2.8252427184466022E-2</c:v>
                </c:pt>
                <c:pt idx="4">
                  <c:v>3.6923076923076927E-2</c:v>
                </c:pt>
                <c:pt idx="5">
                  <c:v>4.523809523809523E-2</c:v>
                </c:pt>
                <c:pt idx="6">
                  <c:v>5.3207547169811326E-2</c:v>
                </c:pt>
                <c:pt idx="7">
                  <c:v>6.0841121495327083E-2</c:v>
                </c:pt>
                <c:pt idx="8">
                  <c:v>6.8148148148148138E-2</c:v>
                </c:pt>
                <c:pt idx="9">
                  <c:v>7.5137614678899095E-2</c:v>
                </c:pt>
                <c:pt idx="10">
                  <c:v>8.1818181818181818E-2</c:v>
                </c:pt>
                <c:pt idx="11">
                  <c:v>8.8198198198198199E-2</c:v>
                </c:pt>
                <c:pt idx="12">
                  <c:v>9.4285714285714278E-2</c:v>
                </c:pt>
                <c:pt idx="13">
                  <c:v>0.10008849557522123</c:v>
                </c:pt>
                <c:pt idx="14">
                  <c:v>0.10561403508771927</c:v>
                </c:pt>
                <c:pt idx="15">
                  <c:v>0.1108695652173913</c:v>
                </c:pt>
                <c:pt idx="16">
                  <c:v>0.11586206896551723</c:v>
                </c:pt>
                <c:pt idx="17">
                  <c:v>0.12059829059829061</c:v>
                </c:pt>
                <c:pt idx="18">
                  <c:v>0.12508474576271189</c:v>
                </c:pt>
                <c:pt idx="19">
                  <c:v>0.12932773109243695</c:v>
                </c:pt>
                <c:pt idx="20">
                  <c:v>0.1333333333333333</c:v>
                </c:pt>
                <c:pt idx="21">
                  <c:v>0.13710743801652894</c:v>
                </c:pt>
                <c:pt idx="22">
                  <c:v>0.14065573770491804</c:v>
                </c:pt>
                <c:pt idx="23">
                  <c:v>0.14398373983739834</c:v>
                </c:pt>
                <c:pt idx="24">
                  <c:v>0.14709677419354839</c:v>
                </c:pt>
                <c:pt idx="25">
                  <c:v>0.15000000000000002</c:v>
                </c:pt>
                <c:pt idx="26">
                  <c:v>0.15269841269841267</c:v>
                </c:pt>
                <c:pt idx="27">
                  <c:v>0.15519685039370079</c:v>
                </c:pt>
                <c:pt idx="28">
                  <c:v>0.15749999999999997</c:v>
                </c:pt>
                <c:pt idx="29">
                  <c:v>0.15961240310077524</c:v>
                </c:pt>
                <c:pt idx="30">
                  <c:v>0.16153846153846158</c:v>
                </c:pt>
                <c:pt idx="31">
                  <c:v>0.16328244274809162</c:v>
                </c:pt>
                <c:pt idx="32">
                  <c:v>0.16484848484848486</c:v>
                </c:pt>
                <c:pt idx="33">
                  <c:v>0.16624060150375936</c:v>
                </c:pt>
                <c:pt idx="34">
                  <c:v>0.16746268656716418</c:v>
                </c:pt>
                <c:pt idx="35">
                  <c:v>0.16851851851851851</c:v>
                </c:pt>
                <c:pt idx="36">
                  <c:v>0.16941176470588237</c:v>
                </c:pt>
                <c:pt idx="37">
                  <c:v>0.17014598540145986</c:v>
                </c:pt>
                <c:pt idx="38">
                  <c:v>0.17072463768115942</c:v>
                </c:pt>
                <c:pt idx="39">
                  <c:v>0.17115107913669059</c:v>
                </c:pt>
                <c:pt idx="40">
                  <c:v>0.17142857142857137</c:v>
                </c:pt>
                <c:pt idx="41">
                  <c:v>0.17156028368794324</c:v>
                </c:pt>
                <c:pt idx="42">
                  <c:v>0.17154929577464789</c:v>
                </c:pt>
                <c:pt idx="43">
                  <c:v>0.17139860139860136</c:v>
                </c:pt>
                <c:pt idx="44">
                  <c:v>0.17111111111111116</c:v>
                </c:pt>
                <c:pt idx="45">
                  <c:v>0.1706896551724138</c:v>
                </c:pt>
                <c:pt idx="46">
                  <c:v>0.17013698630136981</c:v>
                </c:pt>
                <c:pt idx="47">
                  <c:v>0.16945578231292524</c:v>
                </c:pt>
                <c:pt idx="48">
                  <c:v>0.1686486486486487</c:v>
                </c:pt>
                <c:pt idx="49">
                  <c:v>0.16771812080536919</c:v>
                </c:pt>
                <c:pt idx="50">
                  <c:v>0.16666666666666663</c:v>
                </c:pt>
                <c:pt idx="51">
                  <c:v>0.16549668874172185</c:v>
                </c:pt>
                <c:pt idx="52">
                  <c:v>0.16421052631578947</c:v>
                </c:pt>
                <c:pt idx="53">
                  <c:v>0.16281045751633982</c:v>
                </c:pt>
                <c:pt idx="54">
                  <c:v>0.16129870129870127</c:v>
                </c:pt>
                <c:pt idx="55">
                  <c:v>0.1596774193548387</c:v>
                </c:pt>
                <c:pt idx="56">
                  <c:v>0.1579487179487179</c:v>
                </c:pt>
                <c:pt idx="57">
                  <c:v>0.15611464968152866</c:v>
                </c:pt>
                <c:pt idx="58">
                  <c:v>0.15417721518987348</c:v>
                </c:pt>
                <c:pt idx="59">
                  <c:v>0.15213836477987419</c:v>
                </c:pt>
                <c:pt idx="60">
                  <c:v>0.15000000000000002</c:v>
                </c:pt>
                <c:pt idx="61">
                  <c:v>0.1477639751552795</c:v>
                </c:pt>
                <c:pt idx="62">
                  <c:v>0.14543209876543206</c:v>
                </c:pt>
                <c:pt idx="63">
                  <c:v>0.14300613496932513</c:v>
                </c:pt>
                <c:pt idx="64">
                  <c:v>0.14048780487804879</c:v>
                </c:pt>
                <c:pt idx="65">
                  <c:v>0.13787878787878782</c:v>
                </c:pt>
                <c:pt idx="66">
                  <c:v>0.13518072289156624</c:v>
                </c:pt>
                <c:pt idx="67">
                  <c:v>0.13239520958083828</c:v>
                </c:pt>
                <c:pt idx="68">
                  <c:v>0.12952380952380949</c:v>
                </c:pt>
                <c:pt idx="69">
                  <c:v>0.12656804733727811</c:v>
                </c:pt>
                <c:pt idx="70">
                  <c:v>0.12352941176470589</c:v>
                </c:pt>
                <c:pt idx="71">
                  <c:v>0.12040935672514619</c:v>
                </c:pt>
                <c:pt idx="72">
                  <c:v>0.11720930232558147</c:v>
                </c:pt>
                <c:pt idx="73">
                  <c:v>0.11393063583815033</c:v>
                </c:pt>
                <c:pt idx="74">
                  <c:v>0.11057471264367813</c:v>
                </c:pt>
                <c:pt idx="75">
                  <c:v>0.1071428571428571</c:v>
                </c:pt>
                <c:pt idx="76">
                  <c:v>0.10363636363636364</c:v>
                </c:pt>
                <c:pt idx="77">
                  <c:v>0.1000564971751412</c:v>
                </c:pt>
                <c:pt idx="78">
                  <c:v>9.6404494382022476E-2</c:v>
                </c:pt>
                <c:pt idx="79">
                  <c:v>9.2681564245809978E-2</c:v>
                </c:pt>
                <c:pt idx="80">
                  <c:v>8.8888888888888795E-2</c:v>
                </c:pt>
                <c:pt idx="81">
                  <c:v>8.5027624309392258E-2</c:v>
                </c:pt>
                <c:pt idx="82">
                  <c:v>8.1098901098901166E-2</c:v>
                </c:pt>
                <c:pt idx="83">
                  <c:v>7.710382513661207E-2</c:v>
                </c:pt>
                <c:pt idx="84">
                  <c:v>7.3043478260869543E-2</c:v>
                </c:pt>
                <c:pt idx="85">
                  <c:v>6.8918918918918992E-2</c:v>
                </c:pt>
                <c:pt idx="86">
                  <c:v>6.4731182795698894E-2</c:v>
                </c:pt>
                <c:pt idx="87">
                  <c:v>6.0481283422459953E-2</c:v>
                </c:pt>
                <c:pt idx="88">
                  <c:v>5.6170212765957461E-2</c:v>
                </c:pt>
                <c:pt idx="89">
                  <c:v>5.1798941798941733E-2</c:v>
                </c:pt>
                <c:pt idx="90">
                  <c:v>4.7368421052631504E-2</c:v>
                </c:pt>
                <c:pt idx="91">
                  <c:v>4.2879581151832435E-2</c:v>
                </c:pt>
                <c:pt idx="92">
                  <c:v>3.833333333333333E-2</c:v>
                </c:pt>
                <c:pt idx="93">
                  <c:v>3.3730569948186462E-2</c:v>
                </c:pt>
                <c:pt idx="94">
                  <c:v>2.907216494845366E-2</c:v>
                </c:pt>
                <c:pt idx="95">
                  <c:v>2.4358974358974383E-2</c:v>
                </c:pt>
                <c:pt idx="96">
                  <c:v>1.959183673469389E-2</c:v>
                </c:pt>
                <c:pt idx="97">
                  <c:v>1.4771573604060895E-2</c:v>
                </c:pt>
                <c:pt idx="98">
                  <c:v>9.8989898989899627E-3</c:v>
                </c:pt>
                <c:pt idx="99">
                  <c:v>4.9748743718592836E-3</c:v>
                </c:pt>
                <c:pt idx="1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C2-4774-A49D-A220E4A2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0427967"/>
        <c:axId val="1599956623"/>
      </c:scatterChart>
      <c:valAx>
        <c:axId val="1600427967"/>
        <c:scaling>
          <c:orientation val="minMax"/>
          <c:max val="20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400"/>
                  <a:t>BNP</a:t>
                </a:r>
              </a:p>
            </c:rich>
          </c:tx>
          <c:layout>
            <c:manualLayout>
              <c:xMode val="edge"/>
              <c:yMode val="edge"/>
              <c:x val="0.87017964071856291"/>
              <c:y val="0.823172410825695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99956623"/>
        <c:crosses val="autoZero"/>
        <c:crossBetween val="midCat"/>
      </c:valAx>
      <c:valAx>
        <c:axId val="159995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00427967"/>
        <c:crosses val="autoZero"/>
        <c:crossBetween val="midCat"/>
      </c:valAx>
    </c:plotArea>
    <c:plotVisOnly val="1"/>
    <c:dispBlanksAs val="gap"/>
    <c:showDLblsOverMax val="0"/>
    <c:extLst/>
  </c:chart>
  <c:txPr>
    <a:bodyPr/>
    <a:lstStyle/>
    <a:p>
      <a:pPr>
        <a:defRPr b="1"/>
      </a:pPr>
      <a:endParaRPr lang="sv-SE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422910</xdr:colOff>
      <xdr:row>16</xdr:row>
      <xdr:rowOff>72390</xdr:rowOff>
    </xdr:from>
    <xdr:to>
      <xdr:col>6</xdr:col>
      <xdr:colOff>1272540</xdr:colOff>
      <xdr:row>30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6D70566-CC8E-4D28-88E0-CC7B6FB98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83820</xdr:colOff>
      <xdr:row>22</xdr:row>
      <xdr:rowOff>45720</xdr:rowOff>
    </xdr:from>
    <xdr:to>
      <xdr:col>6</xdr:col>
      <xdr:colOff>518160</xdr:colOff>
      <xdr:row>24</xdr:row>
      <xdr:rowOff>22860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66643009-A9D8-4B02-B4DE-FE1F60BC5747}"/>
            </a:ext>
          </a:extLst>
        </xdr:cNvPr>
        <xdr:cNvSpPr txBox="1"/>
      </xdr:nvSpPr>
      <xdr:spPr>
        <a:xfrm>
          <a:off x="5897880" y="4191000"/>
          <a:ext cx="43434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700"/>
            <a:t>Covid-kris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37</xdr:row>
      <xdr:rowOff>127000</xdr:rowOff>
    </xdr:from>
    <xdr:to>
      <xdr:col>7</xdr:col>
      <xdr:colOff>469900</xdr:colOff>
      <xdr:row>54</xdr:row>
      <xdr:rowOff>63500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BBA6B3F-874A-41FD-86E8-60F0B44C5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1021080</xdr:colOff>
      <xdr:row>52</xdr:row>
      <xdr:rowOff>15240</xdr:rowOff>
    </xdr:from>
    <xdr:to>
      <xdr:col>5</xdr:col>
      <xdr:colOff>243840</xdr:colOff>
      <xdr:row>52</xdr:row>
      <xdr:rowOff>30480</xdr:rowOff>
    </xdr:to>
    <xdr:cxnSp macro="">
      <xdr:nvCxnSpPr>
        <xdr:cNvPr id="3" name="Rak pil 2">
          <a:extLst>
            <a:ext uri="{FF2B5EF4-FFF2-40B4-BE49-F238E27FC236}">
              <a16:creationId xmlns:a16="http://schemas.microsoft.com/office/drawing/2014/main" id="{3320440E-A697-422B-A2EC-A108C584EA2D}"/>
            </a:ext>
          </a:extLst>
        </xdr:cNvPr>
        <xdr:cNvCxnSpPr/>
      </xdr:nvCxnSpPr>
      <xdr:spPr>
        <a:xfrm flipV="1">
          <a:off x="3413760" y="9662160"/>
          <a:ext cx="693420" cy="15240"/>
        </a:xfrm>
        <a:prstGeom prst="straightConnector1">
          <a:avLst/>
        </a:prstGeom>
        <a:ln w="28575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365760</xdr:colOff>
      <xdr:row>27</xdr:row>
      <xdr:rowOff>22860</xdr:rowOff>
    </xdr:from>
    <xdr:to>
      <xdr:col>1</xdr:col>
      <xdr:colOff>368300</xdr:colOff>
      <xdr:row>31</xdr:row>
      <xdr:rowOff>165100</xdr:rowOff>
    </xdr:to>
    <xdr:cxnSp macro="">
      <xdr:nvCxnSpPr>
        <xdr:cNvPr id="4" name="Rak pil 3">
          <a:extLst>
            <a:ext uri="{FF2B5EF4-FFF2-40B4-BE49-F238E27FC236}">
              <a16:creationId xmlns:a16="http://schemas.microsoft.com/office/drawing/2014/main" id="{3B36BA2C-702E-4E45-94EB-7FDE8E1A3B67}"/>
            </a:ext>
          </a:extLst>
        </xdr:cNvPr>
        <xdr:cNvCxnSpPr/>
      </xdr:nvCxnSpPr>
      <xdr:spPr>
        <a:xfrm flipH="1" flipV="1">
          <a:off x="601980" y="4960620"/>
          <a:ext cx="2540" cy="896620"/>
        </a:xfrm>
        <a:prstGeom prst="straightConnector1">
          <a:avLst/>
        </a:prstGeom>
        <a:ln w="38100"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34</xdr:row>
      <xdr:rowOff>38100</xdr:rowOff>
    </xdr:from>
    <xdr:to>
      <xdr:col>1</xdr:col>
      <xdr:colOff>355600</xdr:colOff>
      <xdr:row>50</xdr:row>
      <xdr:rowOff>76200</xdr:rowOff>
    </xdr:to>
    <xdr:cxnSp macro="">
      <xdr:nvCxnSpPr>
        <xdr:cNvPr id="5" name="Rak pil 4">
          <a:extLst>
            <a:ext uri="{FF2B5EF4-FFF2-40B4-BE49-F238E27FC236}">
              <a16:creationId xmlns:a16="http://schemas.microsoft.com/office/drawing/2014/main" id="{C3606A2C-E795-4D54-90D2-35268EC49E0B}"/>
            </a:ext>
          </a:extLst>
        </xdr:cNvPr>
        <xdr:cNvCxnSpPr/>
      </xdr:nvCxnSpPr>
      <xdr:spPr>
        <a:xfrm>
          <a:off x="304800" y="6743700"/>
          <a:ext cx="50800" cy="3208020"/>
        </a:xfrm>
        <a:prstGeom prst="straightConnector1">
          <a:avLst/>
        </a:prstGeom>
        <a:ln w="38100"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0.35362</cdr:x>
      <cdr:y>0.876</cdr:y>
    </cdr:from>
    <cdr:to>
      <cdr:x>0.57962</cdr:x>
      <cdr:y>0.968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30B54B6B-AC50-6B4A-9AF8-8CD490B79FDA}"/>
            </a:ext>
          </a:extLst>
        </cdr:cNvPr>
        <cdr:cNvSpPr txBox="1"/>
      </cdr:nvSpPr>
      <cdr:spPr>
        <a:xfrm xmlns:a="http://schemas.openxmlformats.org/drawingml/2006/main">
          <a:off x="1410172" y="2781300"/>
          <a:ext cx="901228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100"/>
            <a:t>2017-2100</a:t>
          </a:r>
        </a:p>
      </cdr:txBody>
    </cdr:sp>
  </cdr:relSizeAnchor>
  <cdr:relSizeAnchor xmlns:cdr="http://schemas.openxmlformats.org/drawingml/2006/chartDrawing">
    <cdr:from>
      <cdr:x>0.37048</cdr:x>
      <cdr:y>0.12641</cdr:y>
    </cdr:from>
    <cdr:to>
      <cdr:x>0.37048</cdr:x>
      <cdr:y>0.82745</cdr:y>
    </cdr:to>
    <cdr:cxnSp macro="">
      <cdr:nvCxnSpPr>
        <cdr:cNvPr id="4" name="Rak 3">
          <a:extLst xmlns:a="http://schemas.openxmlformats.org/drawingml/2006/main">
            <a:ext uri="{FF2B5EF4-FFF2-40B4-BE49-F238E27FC236}">
              <a16:creationId xmlns:a16="http://schemas.microsoft.com/office/drawing/2014/main" id="{13322675-128A-C246-B898-743D76F19419}"/>
            </a:ext>
          </a:extLst>
        </cdr:cNvPr>
        <cdr:cNvCxnSpPr/>
      </cdr:nvCxnSpPr>
      <cdr:spPr>
        <a:xfrm xmlns:a="http://schemas.openxmlformats.org/drawingml/2006/main">
          <a:off x="1537625" y="384988"/>
          <a:ext cx="0" cy="2134989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0.16901</cdr:x>
      <cdr:y>0.87299</cdr:y>
    </cdr:from>
    <cdr:to>
      <cdr:x>0.39797</cdr:x>
      <cdr:y>0.9272</cdr:y>
    </cdr:to>
    <cdr:sp macro="" textlink="">
      <cdr:nvSpPr>
        <cdr:cNvPr id="5" name="textruta 1">
          <a:extLst xmlns:a="http://schemas.openxmlformats.org/drawingml/2006/main">
            <a:ext uri="{FF2B5EF4-FFF2-40B4-BE49-F238E27FC236}">
              <a16:creationId xmlns:a16="http://schemas.microsoft.com/office/drawing/2014/main" id="{368154F3-D9DA-6045-B63A-F021B59B8768}"/>
            </a:ext>
          </a:extLst>
        </cdr:cNvPr>
        <cdr:cNvSpPr txBox="1"/>
      </cdr:nvSpPr>
      <cdr:spPr>
        <a:xfrm xmlns:a="http://schemas.openxmlformats.org/drawingml/2006/main">
          <a:off x="701468" y="2658648"/>
          <a:ext cx="950267" cy="165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1960-2016</a:t>
          </a:r>
        </a:p>
      </cdr:txBody>
    </cdr:sp>
  </cdr:relSizeAnchor>
  <cdr:relSizeAnchor xmlns:cdr="http://schemas.openxmlformats.org/drawingml/2006/chartDrawing">
    <cdr:from>
      <cdr:x>0.38005</cdr:x>
      <cdr:y>0.86405</cdr:y>
    </cdr:from>
    <cdr:to>
      <cdr:x>0.76705</cdr:x>
      <cdr:y>0.86889</cdr:y>
    </cdr:to>
    <cdr:cxnSp macro="">
      <cdr:nvCxnSpPr>
        <cdr:cNvPr id="10" name="Rak pil 9">
          <a:extLst xmlns:a="http://schemas.openxmlformats.org/drawingml/2006/main">
            <a:ext uri="{FF2B5EF4-FFF2-40B4-BE49-F238E27FC236}">
              <a16:creationId xmlns:a16="http://schemas.microsoft.com/office/drawing/2014/main" id="{1237C697-50F2-834E-A2CF-AB6A4194E433}"/>
            </a:ext>
          </a:extLst>
        </cdr:cNvPr>
        <cdr:cNvCxnSpPr/>
      </cdr:nvCxnSpPr>
      <cdr:spPr>
        <a:xfrm xmlns:a="http://schemas.openxmlformats.org/drawingml/2006/main">
          <a:off x="1577340" y="2631440"/>
          <a:ext cx="1606203" cy="1474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0.32398</cdr:x>
      <cdr:y>0.02439</cdr:y>
    </cdr:from>
    <cdr:to>
      <cdr:x>0.86306</cdr:x>
      <cdr:y>0.108</cdr:y>
    </cdr:to>
    <cdr:sp macro="" textlink="">
      <cdr:nvSpPr>
        <cdr:cNvPr id="11" name="Textruta 143">
          <a:extLst xmlns:a="http://schemas.openxmlformats.org/drawingml/2006/main">
            <a:ext uri="{FF2B5EF4-FFF2-40B4-BE49-F238E27FC236}">
              <a16:creationId xmlns:a16="http://schemas.microsoft.com/office/drawing/2014/main" id="{059D5E7A-20DF-6C45-8803-A498A62F5AF3}"/>
            </a:ext>
          </a:extLst>
        </cdr:cNvPr>
        <cdr:cNvSpPr txBox="1"/>
      </cdr:nvSpPr>
      <cdr:spPr>
        <a:xfrm xmlns:a="http://schemas.openxmlformats.org/drawingml/2006/main">
          <a:off x="1291967" y="77438"/>
          <a:ext cx="2149733" cy="26546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r>
            <a:rPr lang="sv-SE" sz="12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Miljö-Kuznets-kurva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</xdr:colOff>
      <xdr:row>3</xdr:row>
      <xdr:rowOff>22860</xdr:rowOff>
    </xdr:from>
    <xdr:to>
      <xdr:col>14</xdr:col>
      <xdr:colOff>243840</xdr:colOff>
      <xdr:row>18</xdr:row>
      <xdr:rowOff>144780</xdr:rowOff>
    </xdr:to>
    <xdr:graphicFrame macro="">
      <xdr:nvGraphicFramePr>
        <xdr:cNvPr id="2" name="Diagram 96">
          <a:extLst>
            <a:ext uri="{FF2B5EF4-FFF2-40B4-BE49-F238E27FC236}">
              <a16:creationId xmlns:a16="http://schemas.microsoft.com/office/drawing/2014/main" id="{B538F576-F263-4CBC-91F0-325CEE19C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0.04098</cdr:x>
      <cdr:y>0.06131</cdr:y>
    </cdr:from>
    <cdr:to>
      <cdr:x>0.11384</cdr:x>
      <cdr:y>0.12382</cdr:y>
    </cdr:to>
    <cdr:sp macro="" textlink="">
      <cdr:nvSpPr>
        <cdr:cNvPr id="13313" name="Text Box 1">
          <a:extLst xmlns:a="http://schemas.openxmlformats.org/drawingml/2006/main">
            <a:ext uri="{FF2B5EF4-FFF2-40B4-BE49-F238E27FC236}">
              <a16:creationId xmlns:a16="http://schemas.microsoft.com/office/drawing/2014/main" id="{8F8270D7-EC91-4073-A712-03EF768E49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609" y="168189"/>
          <a:ext cx="221522" cy="171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AD</a:t>
          </a:r>
        </a:p>
      </cdr:txBody>
    </cdr:sp>
  </cdr:relSizeAnchor>
  <cdr:relSizeAnchor xmlns:cdr="http://schemas.openxmlformats.org/drawingml/2006/chartDrawing">
    <cdr:from>
      <cdr:x>0.92565</cdr:x>
      <cdr:y>0.83111</cdr:y>
    </cdr:from>
    <cdr:to>
      <cdr:x>0.97559</cdr:x>
      <cdr:y>0.88736</cdr:y>
    </cdr:to>
    <cdr:sp macro="" textlink="">
      <cdr:nvSpPr>
        <cdr:cNvPr id="13314" name="Text Box 2">
          <a:extLst xmlns:a="http://schemas.openxmlformats.org/drawingml/2006/main">
            <a:ext uri="{FF2B5EF4-FFF2-40B4-BE49-F238E27FC236}">
              <a16:creationId xmlns:a16="http://schemas.microsoft.com/office/drawing/2014/main" id="{426FFD87-09E1-4AAA-8B05-5084717207D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4320" y="2279904"/>
          <a:ext cx="151837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Y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175260</xdr:colOff>
      <xdr:row>1</xdr:row>
      <xdr:rowOff>30480</xdr:rowOff>
    </xdr:from>
    <xdr:to>
      <xdr:col>15</xdr:col>
      <xdr:colOff>502920</xdr:colOff>
      <xdr:row>10</xdr:row>
      <xdr:rowOff>144780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31E920FE-CFBB-4C70-AA24-D1A4738A8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1</xdr:row>
      <xdr:rowOff>114300</xdr:rowOff>
    </xdr:from>
    <xdr:to>
      <xdr:col>15</xdr:col>
      <xdr:colOff>403860</xdr:colOff>
      <xdr:row>12</xdr:row>
      <xdr:rowOff>7620</xdr:rowOff>
    </xdr:to>
    <xdr:graphicFrame macro="">
      <xdr:nvGraphicFramePr>
        <xdr:cNvPr id="2" name="Diagram 4">
          <a:extLst>
            <a:ext uri="{FF2B5EF4-FFF2-40B4-BE49-F238E27FC236}">
              <a16:creationId xmlns:a16="http://schemas.microsoft.com/office/drawing/2014/main" id="{0D5D06BF-E8C8-42A0-AA05-C42ACFD1A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0.01771</cdr:x>
      <cdr:y>0.032</cdr:y>
    </cdr:from>
    <cdr:to>
      <cdr:x>0.16248</cdr:x>
      <cdr:y>0.14386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381010" cy="17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9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Y</a:t>
          </a:r>
          <a:r>
            <a:rPr lang="sv-SE" sz="900" b="0" i="0" u="none" strike="noStrike" baseline="-25000">
              <a:solidFill>
                <a:srgbClr val="000000"/>
              </a:solidFill>
              <a:latin typeface="Arial" pitchFamily="2" charset="0"/>
              <a:cs typeface="Arial" pitchFamily="2" charset="0"/>
            </a:rPr>
            <a:t>t</a:t>
          </a:r>
          <a:r>
            <a:rPr lang="sv-SE" sz="9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- Y</a:t>
          </a:r>
          <a:r>
            <a:rPr lang="sv-SE" sz="900" b="0" i="0" u="none" strike="noStrike" baseline="-25000">
              <a:solidFill>
                <a:srgbClr val="000000"/>
              </a:solidFill>
              <a:latin typeface="Arial" pitchFamily="2" charset="0"/>
              <a:cs typeface="Arial" pitchFamily="2" charset="0"/>
            </a:rPr>
            <a:t>0</a:t>
          </a:r>
        </a:p>
      </cdr:txBody>
    </cdr:sp>
  </cdr:relSizeAnchor>
  <cdr:relSizeAnchor xmlns:cdr="http://schemas.openxmlformats.org/drawingml/2006/chartDrawing">
    <cdr:from>
      <cdr:x>0.92943</cdr:x>
      <cdr:y>0.51549</cdr:y>
    </cdr:from>
    <cdr:to>
      <cdr:x>0.96157</cdr:x>
      <cdr:y>0.59776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8624" y="970221"/>
          <a:ext cx="126830" cy="154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tid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</xdr:colOff>
      <xdr:row>1</xdr:row>
      <xdr:rowOff>190500</xdr:rowOff>
    </xdr:from>
    <xdr:to>
      <xdr:col>14</xdr:col>
      <xdr:colOff>822960</xdr:colOff>
      <xdr:row>9</xdr:row>
      <xdr:rowOff>45720</xdr:rowOff>
    </xdr:to>
    <xdr:graphicFrame macro="">
      <xdr:nvGraphicFramePr>
        <xdr:cNvPr id="2" name="Diagram 35">
          <a:extLst>
            <a:ext uri="{FF2B5EF4-FFF2-40B4-BE49-F238E27FC236}">
              <a16:creationId xmlns:a16="http://schemas.microsoft.com/office/drawing/2014/main" id="{546F05FF-000C-4464-880E-9C324BE7B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68580</xdr:colOff>
      <xdr:row>16</xdr:row>
      <xdr:rowOff>137160</xdr:rowOff>
    </xdr:from>
    <xdr:to>
      <xdr:col>14</xdr:col>
      <xdr:colOff>838200</xdr:colOff>
      <xdr:row>23</xdr:row>
      <xdr:rowOff>129540</xdr:rowOff>
    </xdr:to>
    <xdr:graphicFrame macro="">
      <xdr:nvGraphicFramePr>
        <xdr:cNvPr id="3" name="Diagram 36">
          <a:extLst>
            <a:ext uri="{FF2B5EF4-FFF2-40B4-BE49-F238E27FC236}">
              <a16:creationId xmlns:a16="http://schemas.microsoft.com/office/drawing/2014/main" id="{E709B4AE-B384-482E-9702-E46EF689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38100</xdr:colOff>
      <xdr:row>9</xdr:row>
      <xdr:rowOff>91440</xdr:rowOff>
    </xdr:from>
    <xdr:to>
      <xdr:col>14</xdr:col>
      <xdr:colOff>929640</xdr:colOff>
      <xdr:row>16</xdr:row>
      <xdr:rowOff>106680</xdr:rowOff>
    </xdr:to>
    <xdr:graphicFrame macro="">
      <xdr:nvGraphicFramePr>
        <xdr:cNvPr id="4" name="Diagram 37">
          <a:extLst>
            <a:ext uri="{FF2B5EF4-FFF2-40B4-BE49-F238E27FC236}">
              <a16:creationId xmlns:a16="http://schemas.microsoft.com/office/drawing/2014/main" id="{F9AE4854-49B6-4480-92C9-431024B5C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</xdr:colOff>
      <xdr:row>3</xdr:row>
      <xdr:rowOff>182880</xdr:rowOff>
    </xdr:from>
    <xdr:to>
      <xdr:col>9</xdr:col>
      <xdr:colOff>297180</xdr:colOff>
      <xdr:row>10</xdr:row>
      <xdr:rowOff>68580</xdr:rowOff>
    </xdr:to>
    <xdr:graphicFrame macro="">
      <xdr:nvGraphicFramePr>
        <xdr:cNvPr id="5" name="Diagram 54">
          <a:extLst>
            <a:ext uri="{FF2B5EF4-FFF2-40B4-BE49-F238E27FC236}">
              <a16:creationId xmlns:a16="http://schemas.microsoft.com/office/drawing/2014/main" id="{CF10C440-C305-4458-8E24-9E7F80B2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45720</xdr:colOff>
      <xdr:row>10</xdr:row>
      <xdr:rowOff>114300</xdr:rowOff>
    </xdr:from>
    <xdr:to>
      <xdr:col>9</xdr:col>
      <xdr:colOff>320040</xdr:colOff>
      <xdr:row>16</xdr:row>
      <xdr:rowOff>106680</xdr:rowOff>
    </xdr:to>
    <xdr:graphicFrame macro="">
      <xdr:nvGraphicFramePr>
        <xdr:cNvPr id="6" name="Diagram 55">
          <a:extLst>
            <a:ext uri="{FF2B5EF4-FFF2-40B4-BE49-F238E27FC236}">
              <a16:creationId xmlns:a16="http://schemas.microsoft.com/office/drawing/2014/main" id="{553A6B6A-3742-47FA-9DEE-47A842E13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0.02365</cdr:x>
      <cdr:y>0.03804</cdr:y>
    </cdr:from>
    <cdr:to>
      <cdr:x>0.97156</cdr:x>
      <cdr:y>0.15215</cdr:y>
    </cdr:to>
    <cdr:sp macro="" textlink="">
      <cdr:nvSpPr>
        <cdr:cNvPr id="12289" name="Text Box 1025">
          <a:extLst xmlns:a="http://schemas.openxmlformats.org/drawingml/2006/main">
            <a:ext uri="{FF2B5EF4-FFF2-40B4-BE49-F238E27FC236}">
              <a16:creationId xmlns:a16="http://schemas.microsoft.com/office/drawing/2014/main" id="{55D43244-27FA-4909-8167-1D119037BBE2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28" y="50800"/>
          <a:ext cx="2491953" cy="159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Faktisk och förväntad inflation</a:t>
          </a:r>
        </a:p>
      </cdr:txBody>
    </cdr:sp>
  </cdr:relSizeAnchor>
  <cdr:relSizeAnchor xmlns:cdr="http://schemas.openxmlformats.org/drawingml/2006/chartDrawing">
    <cdr:from>
      <cdr:x>0.02029</cdr:x>
      <cdr:y>0.03804</cdr:y>
    </cdr:from>
    <cdr:to>
      <cdr:x>0.09728</cdr:x>
      <cdr:y>0.14984</cdr:y>
    </cdr:to>
    <cdr:sp macro="" textlink="">
      <cdr:nvSpPr>
        <cdr:cNvPr id="12290" name="Text Box 1026">
          <a:extLst xmlns:a="http://schemas.openxmlformats.org/drawingml/2006/main">
            <a:ext uri="{FF2B5EF4-FFF2-40B4-BE49-F238E27FC236}">
              <a16:creationId xmlns:a16="http://schemas.microsoft.com/office/drawing/2014/main" id="{69A3F964-45B7-48A6-8145-6FB377EF962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02408" cy="156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0.38995</cdr:x>
      <cdr:y>0.04268</cdr:y>
    </cdr:from>
    <cdr:to>
      <cdr:x>0.68534</cdr:x>
      <cdr:y>0.18285</cdr:y>
    </cdr:to>
    <cdr:sp macro="" textlink="">
      <cdr:nvSpPr>
        <cdr:cNvPr id="14337" name="Text Box 1">
          <a:extLst xmlns:a="http://schemas.openxmlformats.org/drawingml/2006/main">
            <a:ext uri="{FF2B5EF4-FFF2-40B4-BE49-F238E27FC236}">
              <a16:creationId xmlns:a16="http://schemas.microsoft.com/office/drawing/2014/main" id="{CC223E4C-46D6-4F8C-B541-ADEFA00F2BB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3678" y="50800"/>
          <a:ext cx="769803" cy="1751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Arbetslöshet</a:t>
          </a:r>
        </a:p>
      </cdr:txBody>
    </cdr:sp>
  </cdr:relSizeAnchor>
  <cdr:relSizeAnchor xmlns:cdr="http://schemas.openxmlformats.org/drawingml/2006/chartDrawing">
    <cdr:from>
      <cdr:x>0.02047</cdr:x>
      <cdr:y>0.04268</cdr:y>
    </cdr:from>
    <cdr:to>
      <cdr:x>0.09863</cdr:x>
      <cdr:y>0.17965</cdr:y>
    </cdr:to>
    <cdr:sp macro="" textlink="">
      <cdr:nvSpPr>
        <cdr:cNvPr id="14338" name="Text Box 2">
          <a:extLst xmlns:a="http://schemas.openxmlformats.org/drawingml/2006/main">
            <a:ext uri="{FF2B5EF4-FFF2-40B4-BE49-F238E27FC236}">
              <a16:creationId xmlns:a16="http://schemas.microsoft.com/office/drawing/2014/main" id="{C5CD9EC4-3C6D-4523-8B5C-C019FAE9F2B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03698" cy="171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0.39863</cdr:x>
      <cdr:y>0.61321</cdr:y>
    </cdr:from>
    <cdr:to>
      <cdr:x>0.46735</cdr:x>
      <cdr:y>0.77307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FB3B637B-F897-5685-099C-1FAA14B794DD}"/>
            </a:ext>
          </a:extLst>
        </cdr:cNvPr>
        <cdr:cNvSpPr txBox="1"/>
      </cdr:nvSpPr>
      <cdr:spPr>
        <a:xfrm xmlns:a="http://schemas.openxmlformats.org/drawingml/2006/main">
          <a:off x="2519680" y="1544320"/>
          <a:ext cx="434340" cy="402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700"/>
            <a:t>Global</a:t>
          </a:r>
        </a:p>
        <a:p xmlns:a="http://schemas.openxmlformats.org/drawingml/2006/main">
          <a:r>
            <a:rPr lang="sv-SE" sz="700"/>
            <a:t>finans-kris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0.27875</cdr:x>
      <cdr:y>0.04321</cdr:y>
    </cdr:from>
    <cdr:to>
      <cdr:x>0.68089</cdr:x>
      <cdr:y>0.19144</cdr:y>
    </cdr:to>
    <cdr:sp macro="" textlink="">
      <cdr:nvSpPr>
        <cdr:cNvPr id="13313" name="Text Box 1025">
          <a:extLst xmlns:a="http://schemas.openxmlformats.org/drawingml/2006/main">
            <a:ext uri="{FF2B5EF4-FFF2-40B4-BE49-F238E27FC236}">
              <a16:creationId xmlns:a16="http://schemas.microsoft.com/office/drawing/2014/main" id="{B24E5D97-FEC7-4FD4-9916-CFF149B8CBB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7890" y="50800"/>
          <a:ext cx="1097006" cy="1829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Prognosfel inflation</a:t>
          </a:r>
        </a:p>
      </cdr:txBody>
    </cdr:sp>
  </cdr:relSizeAnchor>
  <cdr:relSizeAnchor xmlns:cdr="http://schemas.openxmlformats.org/drawingml/2006/chartDrawing">
    <cdr:from>
      <cdr:x>0.01955</cdr:x>
      <cdr:y>0.04321</cdr:y>
    </cdr:from>
    <cdr:to>
      <cdr:x>0.09186</cdr:x>
      <cdr:y>0.1606</cdr:y>
    </cdr:to>
    <cdr:sp macro="" textlink="">
      <cdr:nvSpPr>
        <cdr:cNvPr id="13314" name="Text Box 1026">
          <a:extLst xmlns:a="http://schemas.openxmlformats.org/drawingml/2006/main">
            <a:ext uri="{FF2B5EF4-FFF2-40B4-BE49-F238E27FC236}">
              <a16:creationId xmlns:a16="http://schemas.microsoft.com/office/drawing/2014/main" id="{E4029A5C-FB26-409E-B945-2E57E999F14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97251" cy="144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0.03608</cdr:x>
      <cdr:y>0.04762</cdr:y>
    </cdr:from>
    <cdr:to>
      <cdr:x>0.12376</cdr:x>
      <cdr:y>0.19736</cdr:y>
    </cdr:to>
    <cdr:sp macro="" textlink="">
      <cdr:nvSpPr>
        <cdr:cNvPr id="10241" name="Text Box 2049">
          <a:extLst xmlns:a="http://schemas.openxmlformats.org/drawingml/2006/main">
            <a:ext uri="{FF2B5EF4-FFF2-40B4-BE49-F238E27FC236}">
              <a16:creationId xmlns:a16="http://schemas.microsoft.com/office/drawing/2014/main" id="{3013BBFD-7127-4CB1-8AC1-3F1A504FE2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29616" cy="167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25" b="0" i="0" u="none" strike="noStrike" baseline="0">
              <a:solidFill>
                <a:srgbClr val="000000"/>
              </a:solidFill>
              <a:latin typeface="Symbol"/>
            </a:rPr>
            <a:t>p</a:t>
          </a:r>
        </a:p>
      </cdr:txBody>
    </cdr:sp>
  </cdr:relSizeAnchor>
  <cdr:relSizeAnchor xmlns:cdr="http://schemas.openxmlformats.org/drawingml/2006/chartDrawing">
    <cdr:from>
      <cdr:x>0.87879</cdr:x>
      <cdr:y>0.80785</cdr:y>
    </cdr:from>
    <cdr:to>
      <cdr:x>0.96647</cdr:x>
      <cdr:y>0.96437</cdr:y>
    </cdr:to>
    <cdr:sp macro="" textlink="">
      <cdr:nvSpPr>
        <cdr:cNvPr id="10242" name="Text Box 2050">
          <a:extLst xmlns:a="http://schemas.openxmlformats.org/drawingml/2006/main">
            <a:ext uri="{FF2B5EF4-FFF2-40B4-BE49-F238E27FC236}">
              <a16:creationId xmlns:a16="http://schemas.microsoft.com/office/drawing/2014/main" id="{C6E32FE4-C88A-44D7-BBCA-B3A2F54973A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556" y="902360"/>
          <a:ext cx="129616" cy="1753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u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0.03571</cdr:x>
      <cdr:y>0.05109</cdr:y>
    </cdr:from>
    <cdr:to>
      <cdr:x>0.12254</cdr:x>
      <cdr:y>0.21158</cdr:y>
    </cdr:to>
    <cdr:sp macro="" textlink="">
      <cdr:nvSpPr>
        <cdr:cNvPr id="11265" name="Text Box 1025">
          <a:extLst xmlns:a="http://schemas.openxmlformats.org/drawingml/2006/main">
            <a:ext uri="{FF2B5EF4-FFF2-40B4-BE49-F238E27FC236}">
              <a16:creationId xmlns:a16="http://schemas.microsoft.com/office/drawing/2014/main" id="{DE74C5D1-CBC1-44D1-89F2-FB272767D7E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29670" cy="167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Symbol"/>
            </a:rPr>
            <a:t>p</a:t>
          </a:r>
        </a:p>
      </cdr:txBody>
    </cdr:sp>
  </cdr:relSizeAnchor>
  <cdr:relSizeAnchor xmlns:cdr="http://schemas.openxmlformats.org/drawingml/2006/chartDrawing">
    <cdr:from>
      <cdr:x>0.87955</cdr:x>
      <cdr:y>0.79224</cdr:y>
    </cdr:from>
    <cdr:to>
      <cdr:x>0.96638</cdr:x>
      <cdr:y>0.96731</cdr:y>
    </cdr:to>
    <cdr:sp macro="" textlink="">
      <cdr:nvSpPr>
        <cdr:cNvPr id="11266" name="Text Box 1026">
          <a:extLst xmlns:a="http://schemas.openxmlformats.org/drawingml/2006/main">
            <a:ext uri="{FF2B5EF4-FFF2-40B4-BE49-F238E27FC236}">
              <a16:creationId xmlns:a16="http://schemas.microsoft.com/office/drawing/2014/main" id="{069D8FD6-6217-4130-B05C-E5F91A4CB25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1091" y="824508"/>
          <a:ext cx="129669" cy="182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393700</xdr:colOff>
      <xdr:row>1</xdr:row>
      <xdr:rowOff>57150</xdr:rowOff>
    </xdr:from>
    <xdr:to>
      <xdr:col>10</xdr:col>
      <xdr:colOff>990600</xdr:colOff>
      <xdr:row>12</xdr:row>
      <xdr:rowOff>177800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957EB2E-0BC9-42A6-BDE5-9FBAD6723F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2</xdr:row>
      <xdr:rowOff>69850</xdr:rowOff>
    </xdr:from>
    <xdr:to>
      <xdr:col>6</xdr:col>
      <xdr:colOff>457200</xdr:colOff>
      <xdr:row>12</xdr:row>
      <xdr:rowOff>63500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B82C407-08CE-4892-9D54-9D648905C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</xdr:colOff>
      <xdr:row>1</xdr:row>
      <xdr:rowOff>114300</xdr:rowOff>
    </xdr:from>
    <xdr:to>
      <xdr:col>10</xdr:col>
      <xdr:colOff>419100</xdr:colOff>
      <xdr:row>16</xdr:row>
      <xdr:rowOff>63500</xdr:rowOff>
    </xdr:to>
    <xdr:graphicFrame macro="">
      <xdr:nvGraphicFramePr>
        <xdr:cNvPr id="2" name="Diagram 37">
          <a:extLst>
            <a:ext uri="{FF2B5EF4-FFF2-40B4-BE49-F238E27FC236}">
              <a16:creationId xmlns:a16="http://schemas.microsoft.com/office/drawing/2014/main" id="{23A8F3F2-3C9F-48A2-9BAB-4F3124324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0.30875</cdr:x>
      <cdr:y>0.02778</cdr:y>
    </cdr:from>
    <cdr:to>
      <cdr:x>0.6738</cdr:x>
      <cdr:y>0.13899</cdr:y>
    </cdr:to>
    <cdr:sp macro="" textlink="">
      <cdr:nvSpPr>
        <cdr:cNvPr id="8193" name="Text Box 2049">
          <a:extLst xmlns:a="http://schemas.openxmlformats.org/drawingml/2006/main">
            <a:ext uri="{FF2B5EF4-FFF2-40B4-BE49-F238E27FC236}">
              <a16:creationId xmlns:a16="http://schemas.microsoft.com/office/drawing/2014/main" id="{FDD30FA7-2816-144B-ADB5-4CE1047AABE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256" y="50800"/>
          <a:ext cx="1219295" cy="2033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025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Statsskuldkvot (</a:t>
          </a:r>
          <a:r>
            <a:rPr lang="sv-SE" sz="1025" b="0" i="1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s9</a:t>
          </a:r>
          <a:endParaRPr lang="sv-SE" sz="1025" b="0" i="0" u="none" strike="noStrike" baseline="0">
            <a:solidFill>
              <a:srgbClr val="000000"/>
            </a:solidFill>
            <a:latin typeface="Arial" pitchFamily="2" charset="0"/>
            <a:cs typeface="Arial" pitchFamily="2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10</xdr:row>
      <xdr:rowOff>57150</xdr:rowOff>
    </xdr:from>
    <xdr:to>
      <xdr:col>6</xdr:col>
      <xdr:colOff>514350</xdr:colOff>
      <xdr:row>23</xdr:row>
      <xdr:rowOff>158750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B4DA8E6-F556-4927-B447-496C72968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144780</xdr:colOff>
      <xdr:row>1</xdr:row>
      <xdr:rowOff>30480</xdr:rowOff>
    </xdr:from>
    <xdr:to>
      <xdr:col>9</xdr:col>
      <xdr:colOff>556260</xdr:colOff>
      <xdr:row>7</xdr:row>
      <xdr:rowOff>45720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FA6CB2DE-DD6B-4520-82AE-E0332E03F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160020</xdr:colOff>
      <xdr:row>7</xdr:row>
      <xdr:rowOff>121920</xdr:rowOff>
    </xdr:from>
    <xdr:to>
      <xdr:col>9</xdr:col>
      <xdr:colOff>541020</xdr:colOff>
      <xdr:row>14</xdr:row>
      <xdr:rowOff>114300</xdr:rowOff>
    </xdr:to>
    <xdr:graphicFrame macro="">
      <xdr:nvGraphicFramePr>
        <xdr:cNvPr id="3" name="Diagram 9">
          <a:extLst>
            <a:ext uri="{FF2B5EF4-FFF2-40B4-BE49-F238E27FC236}">
              <a16:creationId xmlns:a16="http://schemas.microsoft.com/office/drawing/2014/main" id="{668F910E-EABC-4295-AB51-A09C31F8E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152400</xdr:colOff>
      <xdr:row>15</xdr:row>
      <xdr:rowOff>83820</xdr:rowOff>
    </xdr:from>
    <xdr:to>
      <xdr:col>9</xdr:col>
      <xdr:colOff>541020</xdr:colOff>
      <xdr:row>23</xdr:row>
      <xdr:rowOff>83820</xdr:rowOff>
    </xdr:to>
    <xdr:graphicFrame macro="">
      <xdr:nvGraphicFramePr>
        <xdr:cNvPr id="4" name="Diagram 10">
          <a:extLst>
            <a:ext uri="{FF2B5EF4-FFF2-40B4-BE49-F238E27FC236}">
              <a16:creationId xmlns:a16="http://schemas.microsoft.com/office/drawing/2014/main" id="{2931F6C0-5524-42AB-8265-45E954EA7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0.01082</cdr:x>
      <cdr:y>0.0125</cdr:y>
    </cdr:from>
    <cdr:to>
      <cdr:x>0.22153</cdr:x>
      <cdr:y>0.15975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F56D94F9-3F69-4FAD-A10F-7773FC64048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08" y="13140"/>
          <a:ext cx="594073" cy="1548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Millioner</a:t>
          </a:r>
          <a:r>
            <a:rPr lang="sv-S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SEK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3</xdr:row>
      <xdr:rowOff>144780</xdr:rowOff>
    </xdr:from>
    <xdr:to>
      <xdr:col>8</xdr:col>
      <xdr:colOff>510540</xdr:colOff>
      <xdr:row>11</xdr:row>
      <xdr:rowOff>68580</xdr:rowOff>
    </xdr:to>
    <xdr:graphicFrame macro="">
      <xdr:nvGraphicFramePr>
        <xdr:cNvPr id="2" name="Diagram 6">
          <a:extLst>
            <a:ext uri="{FF2B5EF4-FFF2-40B4-BE49-F238E27FC236}">
              <a16:creationId xmlns:a16="http://schemas.microsoft.com/office/drawing/2014/main" id="{1849FFC6-A522-4E1A-860E-D993882E2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12</xdr:row>
      <xdr:rowOff>7620</xdr:rowOff>
    </xdr:from>
    <xdr:to>
      <xdr:col>8</xdr:col>
      <xdr:colOff>541020</xdr:colOff>
      <xdr:row>21</xdr:row>
      <xdr:rowOff>7620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EFE75892-0588-4B73-817F-2BE22229C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10</xdr:row>
      <xdr:rowOff>114300</xdr:rowOff>
    </xdr:from>
    <xdr:to>
      <xdr:col>7</xdr:col>
      <xdr:colOff>426720</xdr:colOff>
      <xdr:row>27</xdr:row>
      <xdr:rowOff>129540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4B80B3-C007-4DE6-B884-38355D2DE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27</xdr:row>
      <xdr:rowOff>152400</xdr:rowOff>
    </xdr:from>
    <xdr:to>
      <xdr:col>7</xdr:col>
      <xdr:colOff>464820</xdr:colOff>
      <xdr:row>45</xdr:row>
      <xdr:rowOff>22860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E9DEF5-9A09-44C8-83E5-A5E582A3A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160020</xdr:colOff>
      <xdr:row>28</xdr:row>
      <xdr:rowOff>7620</xdr:rowOff>
    </xdr:from>
    <xdr:to>
      <xdr:col>1</xdr:col>
      <xdr:colOff>640080</xdr:colOff>
      <xdr:row>29</xdr:row>
      <xdr:rowOff>68580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398C538C-F951-41DB-84A7-5FCF2FBFAAF9}"/>
            </a:ext>
          </a:extLst>
        </xdr:cNvPr>
        <xdr:cNvSpPr txBox="1"/>
      </xdr:nvSpPr>
      <xdr:spPr>
        <a:xfrm>
          <a:off x="160020" y="5128260"/>
          <a:ext cx="784860" cy="24384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000"/>
            <a:t>Tillväxt, %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198120</xdr:colOff>
      <xdr:row>1</xdr:row>
      <xdr:rowOff>68580</xdr:rowOff>
    </xdr:from>
    <xdr:to>
      <xdr:col>11</xdr:col>
      <xdr:colOff>350520</xdr:colOff>
      <xdr:row>8</xdr:row>
      <xdr:rowOff>144780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EA528708-38B8-4EE3-B191-C81DE3BC1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228600</xdr:colOff>
      <xdr:row>9</xdr:row>
      <xdr:rowOff>60960</xdr:rowOff>
    </xdr:from>
    <xdr:to>
      <xdr:col>11</xdr:col>
      <xdr:colOff>373380</xdr:colOff>
      <xdr:row>18</xdr:row>
      <xdr:rowOff>99060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38633C2A-B24E-46D8-89B4-E57D2C022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220980</xdr:colOff>
      <xdr:row>18</xdr:row>
      <xdr:rowOff>156210</xdr:rowOff>
    </xdr:from>
    <xdr:to>
      <xdr:col>11</xdr:col>
      <xdr:colOff>373380</xdr:colOff>
      <xdr:row>29</xdr:row>
      <xdr:rowOff>99060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55D826FD-31C8-43AC-B967-2473512C8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0.02502</cdr:y>
    </cdr:from>
    <cdr:to>
      <cdr:x>0.31129</cdr:x>
      <cdr:y>0.16573</cdr:y>
    </cdr:to>
    <cdr:sp macro="" textlink="">
      <cdr:nvSpPr>
        <cdr:cNvPr id="8193" name="Text 1">
          <a:extLst xmlns:a="http://schemas.openxmlformats.org/drawingml/2006/main">
            <a:ext uri="{FF2B5EF4-FFF2-40B4-BE49-F238E27FC236}">
              <a16:creationId xmlns:a16="http://schemas.microsoft.com/office/drawing/2014/main" id="{21B72A88-EE1D-4D0D-921F-DBFC734772B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8827" y="32797"/>
          <a:ext cx="806503" cy="184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Millioner SEK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1</xdr:row>
      <xdr:rowOff>83820</xdr:rowOff>
    </xdr:from>
    <xdr:to>
      <xdr:col>10</xdr:col>
      <xdr:colOff>327660</xdr:colOff>
      <xdr:row>9</xdr:row>
      <xdr:rowOff>144780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7D7CF16-9827-4EAF-8287-82AFC54AB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10</xdr:row>
      <xdr:rowOff>38100</xdr:rowOff>
    </xdr:from>
    <xdr:to>
      <xdr:col>10</xdr:col>
      <xdr:colOff>381000</xdr:colOff>
      <xdr:row>19</xdr:row>
      <xdr:rowOff>76200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4D9D2584-B058-4310-A704-4FDCEFC75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45720</xdr:rowOff>
    </xdr:from>
    <xdr:to>
      <xdr:col>5</xdr:col>
      <xdr:colOff>228600</xdr:colOff>
      <xdr:row>12</xdr:row>
      <xdr:rowOff>60960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D08B7D4A-7A12-4F54-A9AE-E6FC69482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2</xdr:row>
      <xdr:rowOff>91440</xdr:rowOff>
    </xdr:from>
    <xdr:to>
      <xdr:col>12</xdr:col>
      <xdr:colOff>419100</xdr:colOff>
      <xdr:row>12</xdr:row>
      <xdr:rowOff>45720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A33C78B1-A5B0-4EB0-A1D9-C55D9CFE7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327660</xdr:colOff>
      <xdr:row>3</xdr:row>
      <xdr:rowOff>60960</xdr:rowOff>
    </xdr:from>
    <xdr:to>
      <xdr:col>8</xdr:col>
      <xdr:colOff>0</xdr:colOff>
      <xdr:row>9</xdr:row>
      <xdr:rowOff>129540</xdr:rowOff>
    </xdr:to>
    <xdr:sp macro="" textlink="">
      <xdr:nvSpPr>
        <xdr:cNvPr id="4" name="Text 6">
          <a:extLst>
            <a:ext uri="{FF2B5EF4-FFF2-40B4-BE49-F238E27FC236}">
              <a16:creationId xmlns:a16="http://schemas.microsoft.com/office/drawing/2014/main" id="{2E546692-E4A7-4C74-98DA-6CEA43B888F0}"/>
            </a:ext>
          </a:extLst>
        </xdr:cNvPr>
        <xdr:cNvSpPr txBox="1">
          <a:spLocks noChangeArrowheads="1"/>
        </xdr:cNvSpPr>
      </xdr:nvSpPr>
      <xdr:spPr bwMode="auto">
        <a:xfrm>
          <a:off x="2781300" y="426720"/>
          <a:ext cx="1531620" cy="1074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Du behöver inte beräkna trenden för att göra en figur. 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Lägg in trenden direkt i grafen: Markera tidsserie, välj Diagram/Infoga trend. Välj exponentiell trend för ursprungliga data (vänster) och linjär trend för ln-data (höger). Lägg till prognos. </a:t>
          </a:r>
        </a:p>
      </xdr:txBody>
    </xdr:sp>
    <xdr:clientData/>
  </xdr:twoCellAnchor>
  <xdr:twoCellAnchor>
    <xdr:from>
      <xdr:col>8</xdr:col>
      <xdr:colOff>144780</xdr:colOff>
      <xdr:row>13</xdr:row>
      <xdr:rowOff>0</xdr:rowOff>
    </xdr:from>
    <xdr:to>
      <xdr:col>12</xdr:col>
      <xdr:colOff>541020</xdr:colOff>
      <xdr:row>21</xdr:row>
      <xdr:rowOff>137160</xdr:rowOff>
    </xdr:to>
    <xdr:graphicFrame macro="">
      <xdr:nvGraphicFramePr>
        <xdr:cNvPr id="5" name="Diagram 7">
          <a:extLst>
            <a:ext uri="{FF2B5EF4-FFF2-40B4-BE49-F238E27FC236}">
              <a16:creationId xmlns:a16="http://schemas.microsoft.com/office/drawing/2014/main" id="{A09AC30E-D603-42A5-8BBD-98081D503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137160</xdr:colOff>
      <xdr:row>23</xdr:row>
      <xdr:rowOff>91440</xdr:rowOff>
    </xdr:from>
    <xdr:to>
      <xdr:col>12</xdr:col>
      <xdr:colOff>533400</xdr:colOff>
      <xdr:row>32</xdr:row>
      <xdr:rowOff>68580</xdr:rowOff>
    </xdr:to>
    <xdr:graphicFrame macro="">
      <xdr:nvGraphicFramePr>
        <xdr:cNvPr id="6" name="Diagram 8">
          <a:extLst>
            <a:ext uri="{FF2B5EF4-FFF2-40B4-BE49-F238E27FC236}">
              <a16:creationId xmlns:a16="http://schemas.microsoft.com/office/drawing/2014/main" id="{FCDAA836-AF97-48DB-AA3F-83687AA313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0.35744</cdr:x>
      <cdr:y>0.03171</cdr:y>
    </cdr:from>
    <cdr:to>
      <cdr:x>0.66081</cdr:x>
      <cdr:y>0.11951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E6240D6E-94B1-DCC6-6AED-9B34BCEAB76D}"/>
            </a:ext>
          </a:extLst>
        </cdr:cNvPr>
        <cdr:cNvSpPr txBox="1"/>
      </cdr:nvSpPr>
      <cdr:spPr>
        <a:xfrm xmlns:a="http://schemas.openxmlformats.org/drawingml/2006/main">
          <a:off x="1292860" y="99060"/>
          <a:ext cx="109728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v-SE" sz="1200" b="1"/>
            <a:t>1982-2002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</xdr:colOff>
      <xdr:row>3</xdr:row>
      <xdr:rowOff>30480</xdr:rowOff>
    </xdr:from>
    <xdr:to>
      <xdr:col>20</xdr:col>
      <xdr:colOff>76200</xdr:colOff>
      <xdr:row>12</xdr:row>
      <xdr:rowOff>22860</xdr:rowOff>
    </xdr:to>
    <xdr:graphicFrame macro="">
      <xdr:nvGraphicFramePr>
        <xdr:cNvPr id="2" name="Diagram 5">
          <a:extLst>
            <a:ext uri="{FF2B5EF4-FFF2-40B4-BE49-F238E27FC236}">
              <a16:creationId xmlns:a16="http://schemas.microsoft.com/office/drawing/2014/main" id="{E015BB74-A8E0-4A44-B22C-60E8B559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12</xdr:row>
      <xdr:rowOff>76200</xdr:rowOff>
    </xdr:from>
    <xdr:to>
      <xdr:col>20</xdr:col>
      <xdr:colOff>99060</xdr:colOff>
      <xdr:row>22</xdr:row>
      <xdr:rowOff>60960</xdr:rowOff>
    </xdr:to>
    <xdr:graphicFrame macro="">
      <xdr:nvGraphicFramePr>
        <xdr:cNvPr id="3" name="Diagram 6">
          <a:extLst>
            <a:ext uri="{FF2B5EF4-FFF2-40B4-BE49-F238E27FC236}">
              <a16:creationId xmlns:a16="http://schemas.microsoft.com/office/drawing/2014/main" id="{1BA2A723-94F3-4688-9FBB-E006CC3A2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38100</xdr:colOff>
      <xdr:row>22</xdr:row>
      <xdr:rowOff>106680</xdr:rowOff>
    </xdr:from>
    <xdr:to>
      <xdr:col>20</xdr:col>
      <xdr:colOff>99060</xdr:colOff>
      <xdr:row>29</xdr:row>
      <xdr:rowOff>137160</xdr:rowOff>
    </xdr:to>
    <xdr:graphicFrame macro="">
      <xdr:nvGraphicFramePr>
        <xdr:cNvPr id="4" name="Diagram 7">
          <a:extLst>
            <a:ext uri="{FF2B5EF4-FFF2-40B4-BE49-F238E27FC236}">
              <a16:creationId xmlns:a16="http://schemas.microsoft.com/office/drawing/2014/main" id="{4629B9A6-E261-41CD-BD56-AB0F32C8F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312420</xdr:colOff>
      <xdr:row>16</xdr:row>
      <xdr:rowOff>45720</xdr:rowOff>
    </xdr:from>
    <xdr:to>
      <xdr:col>12</xdr:col>
      <xdr:colOff>114300</xdr:colOff>
      <xdr:row>23</xdr:row>
      <xdr:rowOff>144780</xdr:rowOff>
    </xdr:to>
    <xdr:graphicFrame macro="">
      <xdr:nvGraphicFramePr>
        <xdr:cNvPr id="5" name="Diagram 22">
          <a:extLst>
            <a:ext uri="{FF2B5EF4-FFF2-40B4-BE49-F238E27FC236}">
              <a16:creationId xmlns:a16="http://schemas.microsoft.com/office/drawing/2014/main" id="{FA8D3145-54C3-4D8E-BF12-84AE47D25B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327660</xdr:colOff>
      <xdr:row>2</xdr:row>
      <xdr:rowOff>38100</xdr:rowOff>
    </xdr:from>
    <xdr:to>
      <xdr:col>12</xdr:col>
      <xdr:colOff>121920</xdr:colOff>
      <xdr:row>15</xdr:row>
      <xdr:rowOff>15240</xdr:rowOff>
    </xdr:to>
    <xdr:graphicFrame macro="">
      <xdr:nvGraphicFramePr>
        <xdr:cNvPr id="6" name="Diagram 23">
          <a:extLst>
            <a:ext uri="{FF2B5EF4-FFF2-40B4-BE49-F238E27FC236}">
              <a16:creationId xmlns:a16="http://schemas.microsoft.com/office/drawing/2014/main" id="{11516C79-68A3-4285-99FC-B4853B844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0.93973</cdr:x>
      <cdr:y>0.82299</cdr:y>
    </cdr:from>
    <cdr:to>
      <cdr:x>0.9853</cdr:x>
      <cdr:y>0.96667</cdr:y>
    </cdr:to>
    <cdr:sp macro="" textlink="">
      <cdr:nvSpPr>
        <cdr:cNvPr id="2049" name="Text Box 1">
          <a:extLst xmlns:a="http://schemas.openxmlformats.org/drawingml/2006/main">
            <a:ext uri="{FF2B5EF4-FFF2-40B4-BE49-F238E27FC236}">
              <a16:creationId xmlns:a16="http://schemas.microsoft.com/office/drawing/2014/main" id="{6FD3B298-D928-44B9-BFB5-96D84D0FE06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554" y="1088644"/>
          <a:ext cx="16008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975" b="0" i="1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</a:p>
      </cdr:txBody>
    </cdr:sp>
  </cdr:relSizeAnchor>
  <cdr:relSizeAnchor xmlns:cdr="http://schemas.openxmlformats.org/drawingml/2006/chartDrawing">
    <cdr:from>
      <cdr:x>0.01518</cdr:x>
      <cdr:y>0.04023</cdr:y>
    </cdr:from>
    <cdr:to>
      <cdr:x>0.28426</cdr:x>
      <cdr:y>0.21264</cdr:y>
    </cdr:to>
    <cdr:sp macro="" textlink="">
      <cdr:nvSpPr>
        <cdr:cNvPr id="2050" name="Text Box 2">
          <a:extLst xmlns:a="http://schemas.openxmlformats.org/drawingml/2006/main">
            <a:ext uri="{FF2B5EF4-FFF2-40B4-BE49-F238E27FC236}">
              <a16:creationId xmlns:a16="http://schemas.microsoft.com/office/drawing/2014/main" id="{AF6CAD8B-0950-44EA-8C8B-57C75A31282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945204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Symbol"/>
            </a:rPr>
            <a:t>D</a:t>
          </a:r>
          <a:r>
            <a:rPr lang="sv-S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  <a:r>
            <a:rPr lang="sv-S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sy</a:t>
          </a: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-(</a:t>
          </a:r>
          <a:r>
            <a:rPr lang="sv-SE" sz="800" b="0" i="0" u="none" strike="noStrike" baseline="0">
              <a:solidFill>
                <a:srgbClr val="000000"/>
              </a:solidFill>
              <a:latin typeface="Symbol"/>
              <a:cs typeface="Arial"/>
            </a:rPr>
            <a:t>d</a:t>
          </a: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  <a:r>
            <a:rPr lang="sv-S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  <a:r>
            <a:rPr lang="sv-S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</a:p>
      </cdr:txBody>
    </cdr:sp>
  </cdr:relSizeAnchor>
  <cdr:relSizeAnchor xmlns:cdr="http://schemas.openxmlformats.org/drawingml/2006/chartDrawing">
    <cdr:from>
      <cdr:x>0.1919</cdr:x>
      <cdr:y>0.82299</cdr:y>
    </cdr:from>
    <cdr:to>
      <cdr:x>0.70386</cdr:x>
      <cdr:y>0.96092</cdr:y>
    </cdr:to>
    <cdr:sp macro="" textlink="">
      <cdr:nvSpPr>
        <cdr:cNvPr id="2051" name="Text Box 3">
          <a:extLst xmlns:a="http://schemas.openxmlformats.org/drawingml/2006/main">
            <a:ext uri="{FF2B5EF4-FFF2-40B4-BE49-F238E27FC236}">
              <a16:creationId xmlns:a16="http://schemas.microsoft.com/office/drawing/2014/main" id="{D683CC8F-75CE-4DE6-9ADD-01DA8CBB20F1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569" y="1088644"/>
          <a:ext cx="1798442" cy="1828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1" u="none" strike="noStrike" baseline="0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Steady state inträffar när </a:t>
          </a:r>
          <a:r>
            <a:rPr lang="sv-SE" sz="800" b="0" i="0" u="none" strike="noStrike" baseline="0">
              <a:solidFill>
                <a:srgbClr val="000000"/>
              </a:solidFill>
              <a:latin typeface="Symbol"/>
              <a:cs typeface="Arial"/>
            </a:rPr>
            <a:t>D</a:t>
          </a: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 = 0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0.01522</cdr:x>
      <cdr:y>0.03115</cdr:y>
    </cdr:from>
    <cdr:to>
      <cdr:x>0.09351</cdr:x>
      <cdr:y>0.25752</cdr:y>
    </cdr:to>
    <cdr:sp macro="" textlink="">
      <cdr:nvSpPr>
        <cdr:cNvPr id="5121" name="Text Box 1">
          <a:extLst xmlns:a="http://schemas.openxmlformats.org/drawingml/2006/main">
            <a:ext uri="{FF2B5EF4-FFF2-40B4-BE49-F238E27FC236}">
              <a16:creationId xmlns:a16="http://schemas.microsoft.com/office/drawing/2014/main" id="{67653848-05B5-49B2-8CA7-53D3D0DF001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60363"/>
          <a:ext cx="274430" cy="45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y, S/L</a:t>
          </a:r>
        </a:p>
      </cdr:txBody>
    </cdr:sp>
  </cdr:relSizeAnchor>
  <cdr:relSizeAnchor xmlns:cdr="http://schemas.openxmlformats.org/drawingml/2006/chartDrawing">
    <cdr:from>
      <cdr:x>0.89461</cdr:x>
      <cdr:y>0.69962</cdr:y>
    </cdr:from>
    <cdr:to>
      <cdr:x>0.94018</cdr:x>
      <cdr:y>0.79386</cdr:y>
    </cdr:to>
    <cdr:sp macro="" textlink="">
      <cdr:nvSpPr>
        <cdr:cNvPr id="5122" name="Text Box 2">
          <a:extLst xmlns:a="http://schemas.openxmlformats.org/drawingml/2006/main">
            <a:ext uri="{FF2B5EF4-FFF2-40B4-BE49-F238E27FC236}">
              <a16:creationId xmlns:a16="http://schemas.microsoft.com/office/drawing/2014/main" id="{73180B09-3277-4C09-A8F9-CB222724BE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3258" y="1410195"/>
          <a:ext cx="159730" cy="190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v-SE" sz="825" b="0" i="1" u="none" strike="noStrike" baseline="0">
              <a:solidFill>
                <a:srgbClr val="000000"/>
              </a:solidFill>
              <a:latin typeface="Arial"/>
              <a:cs typeface="Arial"/>
            </a:rPr>
            <a:t>k</a:t>
          </a:r>
        </a:p>
      </cdr:txBody>
    </cdr:sp>
  </cdr:relSizeAnchor>
  <cdr:relSizeAnchor xmlns:cdr="http://schemas.openxmlformats.org/drawingml/2006/chartDrawing">
    <cdr:from>
      <cdr:x>0.0443</cdr:x>
      <cdr:y>0.85272</cdr:y>
    </cdr:from>
    <cdr:to>
      <cdr:x>0.96175</cdr:x>
      <cdr:y>1</cdr:y>
    </cdr:to>
    <cdr:sp macro="" textlink="">
      <cdr:nvSpPr>
        <cdr:cNvPr id="5123" name="Text Box 3">
          <a:extLst xmlns:a="http://schemas.openxmlformats.org/drawingml/2006/main">
            <a:ext uri="{FF2B5EF4-FFF2-40B4-BE49-F238E27FC236}">
              <a16:creationId xmlns:a16="http://schemas.microsoft.com/office/drawing/2014/main" id="{D17C7D55-3D93-42FD-B0CB-10582BFB693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933" y="1910331"/>
          <a:ext cx="3208855" cy="329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sv-SE" sz="825" b="0" i="1" u="none" strike="noStrike" baseline="0">
              <a:solidFill>
                <a:srgbClr val="000000"/>
              </a:solidFill>
              <a:latin typeface="Arial"/>
              <a:cs typeface="Arial"/>
            </a:rPr>
            <a:t>Anm</a:t>
          </a:r>
          <a:r>
            <a:rPr lang="sv-SE" sz="825" b="0" i="0" u="none" strike="noStrike" baseline="0">
              <a:solidFill>
                <a:srgbClr val="000000"/>
              </a:solidFill>
              <a:latin typeface="Arial"/>
              <a:cs typeface="Arial"/>
            </a:rPr>
            <a:t>:punkter visar steady state värden; svart tjock  linje är banan mellan ursprungligt och nytt steady state.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457200</xdr:colOff>
      <xdr:row>8</xdr:row>
      <xdr:rowOff>38100</xdr:rowOff>
    </xdr:from>
    <xdr:to>
      <xdr:col>17</xdr:col>
      <xdr:colOff>673100</xdr:colOff>
      <xdr:row>9</xdr:row>
      <xdr:rowOff>76200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8DE8003-D69A-408C-95BA-4CC287A8CC55}"/>
            </a:ext>
          </a:extLst>
        </xdr:cNvPr>
        <xdr:cNvSpPr txBox="1"/>
      </xdr:nvSpPr>
      <xdr:spPr>
        <a:xfrm>
          <a:off x="11940540" y="1874520"/>
          <a:ext cx="10541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Endast industri</a:t>
          </a:r>
        </a:p>
      </xdr:txBody>
    </xdr:sp>
    <xdr:clientData/>
  </xdr:twoCellAnchor>
  <xdr:twoCellAnchor>
    <xdr:from>
      <xdr:col>13</xdr:col>
      <xdr:colOff>31750</xdr:colOff>
      <xdr:row>1</xdr:row>
      <xdr:rowOff>38100</xdr:rowOff>
    </xdr:from>
    <xdr:to>
      <xdr:col>16</xdr:col>
      <xdr:colOff>736600</xdr:colOff>
      <xdr:row>12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A34751-AB3D-4399-92BC-CE78BFD2E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508000</xdr:colOff>
      <xdr:row>11</xdr:row>
      <xdr:rowOff>63500</xdr:rowOff>
    </xdr:from>
    <xdr:to>
      <xdr:col>16</xdr:col>
      <xdr:colOff>723900</xdr:colOff>
      <xdr:row>12</xdr:row>
      <xdr:rowOff>101600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F397424F-D8BA-41E2-BFAC-2EE08AC74ED3}"/>
            </a:ext>
          </a:extLst>
        </xdr:cNvPr>
        <xdr:cNvSpPr txBox="1"/>
      </xdr:nvSpPr>
      <xdr:spPr>
        <a:xfrm>
          <a:off x="11153140" y="2585720"/>
          <a:ext cx="10541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Endast industri</a:t>
          </a:r>
        </a:p>
      </xdr:txBody>
    </xdr:sp>
    <xdr:clientData/>
  </xdr:twoCellAnchor>
  <xdr:twoCellAnchor>
    <xdr:from>
      <xdr:col>13</xdr:col>
      <xdr:colOff>12700</xdr:colOff>
      <xdr:row>12</xdr:row>
      <xdr:rowOff>177800</xdr:rowOff>
    </xdr:from>
    <xdr:to>
      <xdr:col>16</xdr:col>
      <xdr:colOff>762000</xdr:colOff>
      <xdr:row>19</xdr:row>
      <xdr:rowOff>177800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C48FE65-A630-4BD7-9677-C1931EAAD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0.90716</cdr:y>
    </cdr:from>
    <cdr:to>
      <cdr:x>0.34775</cdr:x>
      <cdr:y>0.99602</cdr:y>
    </cdr:to>
    <cdr:sp macro="" textlink="">
      <cdr:nvSpPr>
        <cdr:cNvPr id="2" name="textruta 8">
          <a:extLst xmlns:a="http://schemas.openxmlformats.org/drawingml/2006/main">
            <a:ext uri="{FF2B5EF4-FFF2-40B4-BE49-F238E27FC236}">
              <a16:creationId xmlns:a16="http://schemas.microsoft.com/office/drawing/2014/main" id="{0B5471E9-17B1-F844-8ED0-1B259BEEA7A2}"/>
            </a:ext>
          </a:extLst>
        </cdr:cNvPr>
        <cdr:cNvSpPr txBox="1"/>
      </cdr:nvSpPr>
      <cdr:spPr>
        <a:xfrm xmlns:a="http://schemas.openxmlformats.org/drawingml/2006/main">
          <a:off x="0" y="2171700"/>
          <a:ext cx="1225550" cy="2127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Endast jordbruk</a:t>
          </a:r>
        </a:p>
      </cdr:txBody>
    </cdr:sp>
  </cdr:relSizeAnchor>
  <cdr:relSizeAnchor xmlns:cdr="http://schemas.openxmlformats.org/drawingml/2006/chartDrawing">
    <cdr:from>
      <cdr:x>0.32316</cdr:x>
      <cdr:y>0.52703</cdr:y>
    </cdr:from>
    <cdr:to>
      <cdr:x>0.47576</cdr:x>
      <cdr:y>0.60688</cdr:y>
    </cdr:to>
    <cdr:sp macro="" textlink="">
      <cdr:nvSpPr>
        <cdr:cNvPr id="4" name="textruta 8">
          <a:extLst xmlns:a="http://schemas.openxmlformats.org/drawingml/2006/main">
            <a:ext uri="{FF2B5EF4-FFF2-40B4-BE49-F238E27FC236}">
              <a16:creationId xmlns:a16="http://schemas.microsoft.com/office/drawing/2014/main" id="{EA7C3490-2EEB-A84E-B6C2-5B0213152439}"/>
            </a:ext>
          </a:extLst>
        </cdr:cNvPr>
        <cdr:cNvSpPr txBox="1"/>
      </cdr:nvSpPr>
      <cdr:spPr>
        <a:xfrm xmlns:a="http://schemas.openxmlformats.org/drawingml/2006/main">
          <a:off x="1143000" y="1485900"/>
          <a:ext cx="539750" cy="2251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alt. 1</a:t>
          </a:r>
        </a:p>
      </cdr:txBody>
    </cdr:sp>
  </cdr:relSizeAnchor>
  <cdr:relSizeAnchor xmlns:cdr="http://schemas.openxmlformats.org/drawingml/2006/chartDrawing">
    <cdr:from>
      <cdr:x>0.693</cdr:x>
      <cdr:y>0.27928</cdr:y>
    </cdr:from>
    <cdr:to>
      <cdr:x>0.8456</cdr:x>
      <cdr:y>0.35913</cdr:y>
    </cdr:to>
    <cdr:sp macro="" textlink="">
      <cdr:nvSpPr>
        <cdr:cNvPr id="5" name="textruta 8">
          <a:extLst xmlns:a="http://schemas.openxmlformats.org/drawingml/2006/main">
            <a:ext uri="{FF2B5EF4-FFF2-40B4-BE49-F238E27FC236}">
              <a16:creationId xmlns:a16="http://schemas.microsoft.com/office/drawing/2014/main" id="{641B9B62-1436-B44E-A6B4-343FE785B625}"/>
            </a:ext>
          </a:extLst>
        </cdr:cNvPr>
        <cdr:cNvSpPr txBox="1"/>
      </cdr:nvSpPr>
      <cdr:spPr>
        <a:xfrm xmlns:a="http://schemas.openxmlformats.org/drawingml/2006/main">
          <a:off x="2451100" y="787400"/>
          <a:ext cx="539750" cy="22513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alt. 2</a:t>
          </a:r>
        </a:p>
      </cdr:txBody>
    </cdr:sp>
  </cdr:relSizeAnchor>
</c:userShape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2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2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2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29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EA1B-3949-40A7-85B3-84B360356C93}">
  <dimension ref="A5:G33"/>
  <sheetViews>
    <sheetView tabSelected="1" topLeftCell="A3" workbookViewId="0">
      <selection activeCell="I8" sqref="I8"/>
    </sheetView>
  </sheetViews>
  <sheetFormatPr defaultRowHeight="15.6"/>
  <cols>
    <col min="1" max="1" width="5" style="276" customWidth="1"/>
    <col min="2" max="2" width="14.44140625" style="276" customWidth="1"/>
    <col min="3" max="3" width="14.5546875" style="276" customWidth="1"/>
    <col min="4" max="4" width="5" style="276" customWidth="1"/>
    <col min="5" max="5" width="21.88671875" style="276" customWidth="1"/>
    <col min="6" max="6" width="23.88671875" style="29" customWidth="1"/>
    <col min="7" max="7" width="23.88671875" style="276" customWidth="1"/>
    <col min="8" max="272" width="9.109375" style="276" customWidth="1"/>
    <col min="273" max="16384" width="8.88671875" style="276"/>
  </cols>
  <sheetData>
    <row r="5" spans="1:7">
      <c r="E5" s="277"/>
      <c r="G5" s="277"/>
    </row>
    <row r="6" spans="1:7" ht="18">
      <c r="B6" s="278" t="s">
        <v>19</v>
      </c>
      <c r="C6" s="279"/>
      <c r="E6" s="278" t="s">
        <v>226</v>
      </c>
      <c r="F6" s="280"/>
      <c r="G6" s="281"/>
    </row>
    <row r="7" spans="1:7" ht="14.4">
      <c r="A7" s="281"/>
      <c r="B7" s="282" t="s">
        <v>227</v>
      </c>
      <c r="C7" s="282" t="s">
        <v>228</v>
      </c>
      <c r="D7" s="281"/>
      <c r="E7" s="282" t="s">
        <v>229</v>
      </c>
      <c r="F7" s="282" t="s">
        <v>230</v>
      </c>
      <c r="G7" s="282" t="s">
        <v>231</v>
      </c>
    </row>
    <row r="8" spans="1:7" ht="14.4">
      <c r="A8" s="276">
        <v>2000</v>
      </c>
      <c r="B8" s="283">
        <v>0.64798071678641089</v>
      </c>
      <c r="C8" s="283">
        <f>B8/$B$23</f>
        <v>0.78263100844177502</v>
      </c>
      <c r="D8" s="284">
        <v>2000</v>
      </c>
      <c r="E8" s="285">
        <v>2408.1509999999998</v>
      </c>
      <c r="F8" s="286">
        <f t="shared" ref="F8:F31" si="0">E8/B8</f>
        <v>3716.393</v>
      </c>
      <c r="G8" s="285">
        <f t="shared" ref="G8:G31" si="1">E8/C8</f>
        <v>3076.9941058106665</v>
      </c>
    </row>
    <row r="9" spans="1:7" ht="14.4">
      <c r="A9" s="276">
        <v>2001</v>
      </c>
      <c r="B9" s="283">
        <v>0.66407347818268347</v>
      </c>
      <c r="C9" s="283">
        <f>B9/$B$23</f>
        <v>0.80206784314056001</v>
      </c>
      <c r="D9" s="284">
        <v>2001</v>
      </c>
      <c r="E9" s="285">
        <v>2503.7310000000002</v>
      </c>
      <c r="F9" s="286">
        <f t="shared" si="0"/>
        <v>3770.2619999999997</v>
      </c>
      <c r="G9" s="285">
        <f t="shared" si="1"/>
        <v>3121.5950388890342</v>
      </c>
    </row>
    <row r="10" spans="1:7" ht="14.4">
      <c r="A10" s="276">
        <v>2002</v>
      </c>
      <c r="B10" s="283">
        <v>0.6743508849516181</v>
      </c>
      <c r="C10" s="283">
        <f t="shared" ref="C10:C31" si="2">B10/$B$23</f>
        <v>0.81448089342950691</v>
      </c>
      <c r="D10" s="284">
        <v>2002</v>
      </c>
      <c r="E10" s="285">
        <v>2598.3359999999998</v>
      </c>
      <c r="F10" s="286">
        <f t="shared" si="0"/>
        <v>3853.0919999999996</v>
      </c>
      <c r="G10" s="285">
        <f t="shared" si="1"/>
        <v>3190.1742827376529</v>
      </c>
    </row>
    <row r="11" spans="1:7" ht="14.4">
      <c r="A11" s="276">
        <v>2003</v>
      </c>
      <c r="B11" s="283">
        <v>0.68581631275982391</v>
      </c>
      <c r="C11" s="283">
        <f t="shared" si="2"/>
        <v>0.82832883534397328</v>
      </c>
      <c r="D11" s="284">
        <v>2003</v>
      </c>
      <c r="E11" s="285">
        <v>2703.5509999999999</v>
      </c>
      <c r="F11" s="286">
        <f t="shared" si="0"/>
        <v>3942.0920000000001</v>
      </c>
      <c r="G11" s="285">
        <f t="shared" si="1"/>
        <v>3263.8619889132783</v>
      </c>
    </row>
    <row r="12" spans="1:7" ht="14.4">
      <c r="A12" s="276">
        <v>2004</v>
      </c>
      <c r="B12" s="283">
        <v>0.68810020775311775</v>
      </c>
      <c r="C12" s="283">
        <f t="shared" si="2"/>
        <v>0.83108732335985336</v>
      </c>
      <c r="D12" s="284">
        <v>2004</v>
      </c>
      <c r="E12" s="285">
        <v>2830.194</v>
      </c>
      <c r="F12" s="286">
        <f t="shared" si="0"/>
        <v>4113.0550000000003</v>
      </c>
      <c r="G12" s="285">
        <f t="shared" si="1"/>
        <v>3405.4111047661249</v>
      </c>
    </row>
    <row r="13" spans="1:7" ht="14.4">
      <c r="A13" s="276">
        <v>2005</v>
      </c>
      <c r="B13" s="283">
        <v>0.69282307168655344</v>
      </c>
      <c r="C13" s="283">
        <f t="shared" si="2"/>
        <v>0.83679159768037514</v>
      </c>
      <c r="D13" s="284">
        <v>2005</v>
      </c>
      <c r="E13" s="285">
        <v>2931.085</v>
      </c>
      <c r="F13" s="286">
        <f t="shared" si="0"/>
        <v>4230.6399999999994</v>
      </c>
      <c r="G13" s="285">
        <f t="shared" si="1"/>
        <v>3502.7658118522018</v>
      </c>
    </row>
    <row r="14" spans="1:7" ht="14.4">
      <c r="A14" s="276">
        <v>2006</v>
      </c>
      <c r="B14" s="283">
        <v>0.70499886515180432</v>
      </c>
      <c r="C14" s="283">
        <f t="shared" si="2"/>
        <v>0.85149751912437566</v>
      </c>
      <c r="D14" s="284">
        <v>2006</v>
      </c>
      <c r="E14" s="285">
        <v>3121.6680000000001</v>
      </c>
      <c r="F14" s="286">
        <f t="shared" si="0"/>
        <v>4427.9049999999997</v>
      </c>
      <c r="G14" s="285">
        <f t="shared" si="1"/>
        <v>3666.0917147593327</v>
      </c>
    </row>
    <row r="15" spans="1:7" ht="14.4">
      <c r="A15" s="276">
        <v>2007</v>
      </c>
      <c r="B15" s="283">
        <v>0.7249214552234734</v>
      </c>
      <c r="C15" s="283">
        <f t="shared" si="2"/>
        <v>0.87556002029862268</v>
      </c>
      <c r="D15" s="284">
        <v>2007</v>
      </c>
      <c r="E15" s="285">
        <v>3320.2780000000002</v>
      </c>
      <c r="F15" s="286">
        <f t="shared" si="0"/>
        <v>4580.1899999999996</v>
      </c>
      <c r="G15" s="285">
        <f t="shared" si="1"/>
        <v>3792.1763477363556</v>
      </c>
    </row>
    <row r="16" spans="1:7" ht="14.4">
      <c r="A16" s="276">
        <v>2008</v>
      </c>
      <c r="B16" s="283">
        <v>0.74837445688206716</v>
      </c>
      <c r="C16" s="283">
        <f t="shared" si="2"/>
        <v>0.90388655203568069</v>
      </c>
      <c r="D16" s="284">
        <v>2008</v>
      </c>
      <c r="E16" s="285">
        <v>3412.2529999999997</v>
      </c>
      <c r="F16" s="286">
        <f t="shared" si="0"/>
        <v>4559.5529999999999</v>
      </c>
      <c r="G16" s="285">
        <f t="shared" si="1"/>
        <v>3775.0899073729133</v>
      </c>
    </row>
    <row r="17" spans="1:7" ht="14.4">
      <c r="A17" s="276">
        <v>2009</v>
      </c>
      <c r="B17" s="283">
        <v>0.76602806672754542</v>
      </c>
      <c r="C17" s="283">
        <f t="shared" si="2"/>
        <v>0.92520857924742328</v>
      </c>
      <c r="D17" s="284">
        <v>2009</v>
      </c>
      <c r="E17" s="285">
        <v>3341.1669999999999</v>
      </c>
      <c r="F17" s="286">
        <f t="shared" si="0"/>
        <v>4361.6769999999997</v>
      </c>
      <c r="G17" s="285">
        <f t="shared" si="1"/>
        <v>3611.2581259436101</v>
      </c>
    </row>
    <row r="18" spans="1:7" ht="14.4">
      <c r="A18" s="276">
        <v>2010</v>
      </c>
      <c r="B18" s="283">
        <v>0.77328663063487268</v>
      </c>
      <c r="C18" s="283">
        <f t="shared" si="2"/>
        <v>0.93397547160002869</v>
      </c>
      <c r="D18" s="284">
        <v>2010</v>
      </c>
      <c r="E18" s="285">
        <v>3573.5810000000001</v>
      </c>
      <c r="F18" s="286">
        <f t="shared" si="0"/>
        <v>4621.2889999999998</v>
      </c>
      <c r="G18" s="285">
        <f t="shared" si="1"/>
        <v>3826.2043369061539</v>
      </c>
    </row>
    <row r="19" spans="1:7" ht="14.4">
      <c r="A19" s="276">
        <v>2011</v>
      </c>
      <c r="B19" s="283">
        <v>0.78170270006741516</v>
      </c>
      <c r="C19" s="283">
        <f t="shared" si="2"/>
        <v>0.94414039894504698</v>
      </c>
      <c r="D19" s="284">
        <v>2011</v>
      </c>
      <c r="E19" s="285">
        <v>3727.9049999999997</v>
      </c>
      <c r="F19" s="286">
        <f t="shared" si="0"/>
        <v>4768.9549999999999</v>
      </c>
      <c r="G19" s="285">
        <f t="shared" si="1"/>
        <v>3948.4646607278373</v>
      </c>
    </row>
    <row r="20" spans="1:7" ht="14.4">
      <c r="A20" s="276">
        <v>2012</v>
      </c>
      <c r="B20" s="283">
        <v>0.78953067982872449</v>
      </c>
      <c r="C20" s="283">
        <f t="shared" si="2"/>
        <v>0.95359503167708048</v>
      </c>
      <c r="D20" s="284">
        <v>2012</v>
      </c>
      <c r="E20" s="285">
        <v>3743.0859999999998</v>
      </c>
      <c r="F20" s="286">
        <f t="shared" si="0"/>
        <v>4740.8999999999996</v>
      </c>
      <c r="G20" s="285">
        <f t="shared" si="1"/>
        <v>3925.2364742474197</v>
      </c>
    </row>
    <row r="21" spans="1:7" ht="14.4">
      <c r="A21" s="276">
        <v>2013</v>
      </c>
      <c r="B21" s="283">
        <v>0.796852796343542</v>
      </c>
      <c r="C21" s="283">
        <f t="shared" si="2"/>
        <v>0.96243868285907808</v>
      </c>
      <c r="D21" s="284">
        <v>2013</v>
      </c>
      <c r="E21" s="285">
        <v>3822.6709999999998</v>
      </c>
      <c r="F21" s="286">
        <f t="shared" si="0"/>
        <v>4797.2110000000002</v>
      </c>
      <c r="G21" s="285">
        <f t="shared" si="1"/>
        <v>3971.8592655109665</v>
      </c>
    </row>
    <row r="22" spans="1:7" ht="14.4">
      <c r="A22" s="276">
        <v>2014</v>
      </c>
      <c r="B22" s="283">
        <v>0.81075417420433393</v>
      </c>
      <c r="C22" s="283">
        <f t="shared" si="2"/>
        <v>0.97922876486626831</v>
      </c>
      <c r="D22" s="284">
        <v>2014</v>
      </c>
      <c r="E22" s="285">
        <v>3992.73</v>
      </c>
      <c r="F22" s="286">
        <f t="shared" si="0"/>
        <v>4924.7110000000002</v>
      </c>
      <c r="G22" s="285">
        <f t="shared" si="1"/>
        <v>4077.4231142457102</v>
      </c>
    </row>
    <row r="23" spans="1:7" ht="14.4">
      <c r="A23" s="276">
        <v>2015</v>
      </c>
      <c r="B23" s="283">
        <v>0.82795175478230287</v>
      </c>
      <c r="C23" s="283">
        <f t="shared" si="2"/>
        <v>1</v>
      </c>
      <c r="D23" s="284">
        <v>2015</v>
      </c>
      <c r="E23" s="285">
        <v>4260.47</v>
      </c>
      <c r="F23" s="286">
        <f t="shared" si="0"/>
        <v>5145.7950000000001</v>
      </c>
      <c r="G23" s="285">
        <f t="shared" si="1"/>
        <v>4260.47</v>
      </c>
    </row>
    <row r="24" spans="1:7" ht="14.4">
      <c r="A24" s="276">
        <v>2016</v>
      </c>
      <c r="B24" s="283">
        <v>0.8405831454647954</v>
      </c>
      <c r="C24" s="283">
        <f t="shared" si="2"/>
        <v>1.0152561916917655</v>
      </c>
      <c r="D24" s="284">
        <v>2016</v>
      </c>
      <c r="E24" s="285">
        <v>4415.0309999999999</v>
      </c>
      <c r="F24" s="286">
        <f t="shared" si="0"/>
        <v>5252.3429999999998</v>
      </c>
      <c r="G24" s="285">
        <f t="shared" si="1"/>
        <v>4348.6866035685453</v>
      </c>
    </row>
    <row r="25" spans="1:7" ht="14.4">
      <c r="A25" s="276">
        <v>2017</v>
      </c>
      <c r="B25" s="283">
        <v>0.8585307449853542</v>
      </c>
      <c r="C25" s="283">
        <f t="shared" si="2"/>
        <v>1.0369332995871137</v>
      </c>
      <c r="D25" s="284">
        <v>2017</v>
      </c>
      <c r="E25" s="285">
        <v>4625.0940000000001</v>
      </c>
      <c r="F25" s="286">
        <f t="shared" si="0"/>
        <v>5387.22</v>
      </c>
      <c r="G25" s="285">
        <f t="shared" si="1"/>
        <v>4460.3582523983187</v>
      </c>
    </row>
    <row r="26" spans="1:7" ht="14.4">
      <c r="A26" s="276">
        <v>2018</v>
      </c>
      <c r="B26" s="283">
        <v>0.87910904631088926</v>
      </c>
      <c r="C26" s="283">
        <f t="shared" si="2"/>
        <v>1.0617877687112789</v>
      </c>
      <c r="D26" s="284">
        <v>2018</v>
      </c>
      <c r="E26" s="285">
        <v>4828.3060000000005</v>
      </c>
      <c r="F26" s="286">
        <f t="shared" si="0"/>
        <v>5492.2719999999999</v>
      </c>
      <c r="G26" s="285">
        <f t="shared" si="1"/>
        <v>4547.336240141708</v>
      </c>
    </row>
    <row r="27" spans="1:7" ht="14.4">
      <c r="A27" s="276">
        <v>2019</v>
      </c>
      <c r="B27" s="283">
        <v>0.90149874316237488</v>
      </c>
      <c r="C27" s="283">
        <f t="shared" si="2"/>
        <v>1.0888300410685283</v>
      </c>
      <c r="D27" s="284">
        <v>2019</v>
      </c>
      <c r="E27" s="285">
        <v>5049.6190000000006</v>
      </c>
      <c r="F27" s="286">
        <f t="shared" si="0"/>
        <v>5601.3600000000006</v>
      </c>
      <c r="G27" s="285">
        <f t="shared" si="1"/>
        <v>4637.6558411674005</v>
      </c>
    </row>
    <row r="28" spans="1:7" ht="14.4">
      <c r="A28" s="276">
        <v>2020</v>
      </c>
      <c r="B28" s="283">
        <v>0.91947513393741898</v>
      </c>
      <c r="C28" s="283">
        <f t="shared" si="2"/>
        <v>1.110541923036543</v>
      </c>
      <c r="D28" s="284">
        <v>2020</v>
      </c>
      <c r="E28" s="285">
        <v>5038.5380000000005</v>
      </c>
      <c r="F28" s="286">
        <f t="shared" si="0"/>
        <v>5479.7979999999998</v>
      </c>
      <c r="G28" s="285">
        <f t="shared" si="1"/>
        <v>4537.0083699525539</v>
      </c>
    </row>
    <row r="29" spans="1:7" ht="14.4">
      <c r="A29" s="276">
        <v>2021</v>
      </c>
      <c r="B29" s="283">
        <v>0.9432517937325352</v>
      </c>
      <c r="C29" s="283">
        <f t="shared" si="2"/>
        <v>1.1392593690202983</v>
      </c>
      <c r="D29" s="284">
        <v>2021</v>
      </c>
      <c r="E29" s="285">
        <v>5486.5580000000009</v>
      </c>
      <c r="F29" s="286">
        <f t="shared" si="0"/>
        <v>5816.6419999999998</v>
      </c>
      <c r="G29" s="285">
        <f t="shared" si="1"/>
        <v>4815.8989508404438</v>
      </c>
    </row>
    <row r="30" spans="1:7" ht="14.4">
      <c r="A30" s="276">
        <v>2022</v>
      </c>
      <c r="B30" s="287">
        <v>1</v>
      </c>
      <c r="C30" s="283">
        <f t="shared" si="2"/>
        <v>1.2077998436792183</v>
      </c>
      <c r="D30" s="284">
        <v>2022</v>
      </c>
      <c r="E30" s="285">
        <v>5971.5510000000004</v>
      </c>
      <c r="F30" s="286">
        <f t="shared" si="0"/>
        <v>5971.5510000000004</v>
      </c>
      <c r="G30" s="285">
        <f t="shared" si="1"/>
        <v>4944.1561292220158</v>
      </c>
    </row>
    <row r="31" spans="1:7" ht="14.4">
      <c r="A31" s="276">
        <v>2023</v>
      </c>
      <c r="B31" s="283">
        <v>1.0561810761235713</v>
      </c>
      <c r="C31" s="283">
        <f t="shared" si="2"/>
        <v>1.2756553386389982</v>
      </c>
      <c r="D31" s="284">
        <v>2023</v>
      </c>
      <c r="E31" s="285">
        <v>6294.6659999999993</v>
      </c>
      <c r="F31" s="286">
        <f t="shared" si="0"/>
        <v>5959.8359999999984</v>
      </c>
      <c r="G31" s="285">
        <f t="shared" si="1"/>
        <v>4934.4566744147396</v>
      </c>
    </row>
    <row r="33" spans="5:5">
      <c r="E33" s="29"/>
    </row>
  </sheetData>
  <pageMargins left="0.75" right="0.75" top="0.75" bottom="0.5" header="0.5" footer="0.75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EEAEF-6161-4A77-B0D2-B9CF6C3E6D43}">
  <dimension ref="A1:K46"/>
  <sheetViews>
    <sheetView workbookViewId="0">
      <selection activeCell="J29" sqref="J29"/>
    </sheetView>
  </sheetViews>
  <sheetFormatPr defaultColWidth="8.77734375" defaultRowHeight="14.4"/>
  <cols>
    <col min="1" max="1" width="5" style="227" customWidth="1"/>
    <col min="2" max="2" width="5.77734375" style="227" customWidth="1"/>
    <col min="3" max="3" width="13.6640625" style="227" customWidth="1"/>
    <col min="4" max="5" width="14.77734375" style="227" customWidth="1"/>
    <col min="6" max="6" width="13" style="227" customWidth="1"/>
    <col min="7" max="7" width="13.77734375" style="227" customWidth="1"/>
    <col min="8" max="8" width="13" style="227" customWidth="1"/>
    <col min="9" max="9" width="13.6640625" style="227" customWidth="1"/>
    <col min="10" max="10" width="12.33203125" style="227" customWidth="1"/>
    <col min="11" max="11" width="15.33203125" style="227" customWidth="1"/>
    <col min="12" max="16384" width="8.77734375" style="227"/>
  </cols>
  <sheetData>
    <row r="1" spans="1:11">
      <c r="A1" s="226" t="s">
        <v>62</v>
      </c>
      <c r="B1" s="226" t="s">
        <v>12</v>
      </c>
      <c r="C1" s="226" t="s">
        <v>13</v>
      </c>
      <c r="D1" s="226"/>
      <c r="E1" s="226" t="s">
        <v>14</v>
      </c>
      <c r="F1" s="226" t="s">
        <v>15</v>
      </c>
      <c r="G1" s="226" t="s">
        <v>16</v>
      </c>
      <c r="H1" s="226" t="s">
        <v>7</v>
      </c>
      <c r="I1" s="226" t="s">
        <v>17</v>
      </c>
      <c r="J1" s="226" t="s">
        <v>18</v>
      </c>
      <c r="K1" s="226" t="s">
        <v>36</v>
      </c>
    </row>
    <row r="2" spans="1:11" ht="15.6">
      <c r="A2" s="226">
        <v>2</v>
      </c>
      <c r="B2" s="228" t="s">
        <v>185</v>
      </c>
    </row>
    <row r="3" spans="1:11" ht="15.6">
      <c r="A3" s="226">
        <v>3</v>
      </c>
      <c r="B3" s="229"/>
    </row>
    <row r="4" spans="1:11" ht="15.6">
      <c r="A4" s="226">
        <v>4</v>
      </c>
      <c r="B4" s="229"/>
      <c r="C4" s="230"/>
    </row>
    <row r="5" spans="1:11">
      <c r="A5" s="226">
        <v>5</v>
      </c>
      <c r="B5" s="230"/>
      <c r="C5" s="230"/>
    </row>
    <row r="6" spans="1:11">
      <c r="A6" s="226">
        <v>6</v>
      </c>
      <c r="B6" s="230"/>
      <c r="C6" s="230"/>
    </row>
    <row r="7" spans="1:11">
      <c r="A7" s="226">
        <v>7</v>
      </c>
      <c r="B7" s="230"/>
      <c r="C7" s="230"/>
    </row>
    <row r="8" spans="1:11">
      <c r="A8" s="226">
        <v>8</v>
      </c>
      <c r="B8" s="230"/>
      <c r="C8" s="230"/>
    </row>
    <row r="9" spans="1:11">
      <c r="A9" s="226">
        <v>9</v>
      </c>
      <c r="B9" s="230"/>
      <c r="C9" s="230"/>
    </row>
    <row r="10" spans="1:11">
      <c r="A10" s="226">
        <v>10</v>
      </c>
      <c r="B10" s="230"/>
      <c r="C10" s="230"/>
    </row>
    <row r="11" spans="1:11">
      <c r="A11" s="226">
        <v>11</v>
      </c>
      <c r="B11" s="230"/>
      <c r="C11" s="230"/>
    </row>
    <row r="12" spans="1:11">
      <c r="A12" s="226">
        <v>12</v>
      </c>
      <c r="B12" s="230"/>
      <c r="C12" s="230"/>
    </row>
    <row r="13" spans="1:11">
      <c r="A13" s="226">
        <v>13</v>
      </c>
      <c r="B13" s="230"/>
      <c r="C13" s="230"/>
    </row>
    <row r="14" spans="1:11" ht="18">
      <c r="A14" s="226">
        <v>14</v>
      </c>
      <c r="B14" s="230"/>
      <c r="C14" s="231" t="s">
        <v>186</v>
      </c>
      <c r="D14" s="232"/>
      <c r="E14" s="232"/>
      <c r="F14" s="233" t="s">
        <v>187</v>
      </c>
      <c r="G14" s="232"/>
      <c r="H14" s="232"/>
      <c r="I14" s="233" t="s">
        <v>188</v>
      </c>
    </row>
    <row r="15" spans="1:11">
      <c r="A15" s="226">
        <v>15</v>
      </c>
      <c r="B15" s="230"/>
      <c r="C15" s="234" t="s">
        <v>189</v>
      </c>
      <c r="D15" s="234" t="s">
        <v>190</v>
      </c>
      <c r="E15" s="234" t="s">
        <v>191</v>
      </c>
      <c r="F15" s="235" t="s">
        <v>192</v>
      </c>
      <c r="G15" s="234" t="s">
        <v>193</v>
      </c>
      <c r="H15" s="234" t="s">
        <v>194</v>
      </c>
      <c r="I15" s="235" t="s">
        <v>195</v>
      </c>
      <c r="J15" s="234" t="s">
        <v>196</v>
      </c>
      <c r="K15" s="234" t="s">
        <v>197</v>
      </c>
    </row>
    <row r="16" spans="1:11">
      <c r="A16" s="226">
        <v>16</v>
      </c>
      <c r="B16" s="227">
        <v>1994</v>
      </c>
      <c r="C16" s="236">
        <v>10.6</v>
      </c>
      <c r="F16" s="237"/>
      <c r="I16" s="237"/>
    </row>
    <row r="17" spans="1:9">
      <c r="A17" s="226">
        <v>17</v>
      </c>
      <c r="B17" s="227">
        <v>1995</v>
      </c>
      <c r="C17" s="238">
        <v>10</v>
      </c>
      <c r="D17" s="238"/>
      <c r="E17" s="238">
        <f>C16</f>
        <v>10.6</v>
      </c>
      <c r="F17" s="237"/>
      <c r="I17" s="237"/>
    </row>
    <row r="18" spans="1:9">
      <c r="A18" s="226">
        <v>18</v>
      </c>
      <c r="B18" s="227">
        <v>1996</v>
      </c>
      <c r="C18" s="238">
        <v>10.7</v>
      </c>
      <c r="D18" s="238"/>
      <c r="E18" s="238">
        <f t="shared" ref="E18:E42" si="0">C17</f>
        <v>10</v>
      </c>
      <c r="F18" s="237"/>
      <c r="I18" s="237"/>
    </row>
    <row r="19" spans="1:9">
      <c r="A19" s="226">
        <v>19</v>
      </c>
      <c r="B19" s="227">
        <v>1997</v>
      </c>
      <c r="C19" s="238">
        <v>11</v>
      </c>
      <c r="D19" s="238"/>
      <c r="E19" s="238">
        <f t="shared" si="0"/>
        <v>10.7</v>
      </c>
      <c r="F19" s="237"/>
      <c r="I19" s="237"/>
    </row>
    <row r="20" spans="1:9">
      <c r="A20" s="226">
        <v>20</v>
      </c>
      <c r="B20" s="227">
        <v>1998</v>
      </c>
      <c r="C20" s="238">
        <v>9.3000000000000007</v>
      </c>
      <c r="D20" s="238"/>
      <c r="E20" s="238">
        <f t="shared" si="0"/>
        <v>11</v>
      </c>
      <c r="F20" s="237"/>
      <c r="I20" s="237"/>
    </row>
    <row r="21" spans="1:9">
      <c r="A21" s="226">
        <v>21</v>
      </c>
      <c r="B21" s="227">
        <v>1999</v>
      </c>
      <c r="C21" s="238">
        <v>7.9</v>
      </c>
      <c r="D21" s="238"/>
      <c r="E21" s="238">
        <f t="shared" si="0"/>
        <v>9.3000000000000007</v>
      </c>
      <c r="F21" s="237"/>
      <c r="I21" s="237"/>
    </row>
    <row r="22" spans="1:9">
      <c r="A22" s="226">
        <v>22</v>
      </c>
      <c r="B22" s="227">
        <v>2000</v>
      </c>
      <c r="C22" s="238">
        <v>6.7</v>
      </c>
      <c r="D22" s="238">
        <f>AVERAGE($C$22:$C$42)</f>
        <v>7.2238095238095248</v>
      </c>
      <c r="E22" s="238">
        <f t="shared" si="0"/>
        <v>7.9</v>
      </c>
      <c r="F22" s="237"/>
      <c r="I22" s="237"/>
    </row>
    <row r="23" spans="1:9">
      <c r="A23" s="226">
        <v>23</v>
      </c>
      <c r="B23" s="227">
        <v>2001</v>
      </c>
      <c r="C23" s="238">
        <v>5.9</v>
      </c>
      <c r="D23" s="238">
        <f t="shared" ref="D23:D42" si="1">AVERAGE($C$22:$C$42)</f>
        <v>7.2238095238095248</v>
      </c>
      <c r="E23" s="238">
        <f t="shared" si="0"/>
        <v>6.7</v>
      </c>
      <c r="F23" s="237"/>
      <c r="I23" s="237"/>
    </row>
    <row r="24" spans="1:9">
      <c r="A24" s="226">
        <v>24</v>
      </c>
      <c r="B24" s="227">
        <v>2002</v>
      </c>
      <c r="C24" s="238">
        <v>6</v>
      </c>
      <c r="D24" s="238">
        <f t="shared" si="1"/>
        <v>7.2238095238095248</v>
      </c>
      <c r="E24" s="238">
        <f t="shared" si="0"/>
        <v>5.9</v>
      </c>
      <c r="F24" s="237"/>
      <c r="I24" s="237"/>
    </row>
    <row r="25" spans="1:9">
      <c r="A25" s="226">
        <v>25</v>
      </c>
      <c r="B25" s="227">
        <v>2003</v>
      </c>
      <c r="C25" s="238">
        <v>6.6</v>
      </c>
      <c r="D25" s="238">
        <f t="shared" si="1"/>
        <v>7.2238095238095248</v>
      </c>
      <c r="E25" s="238">
        <f t="shared" si="0"/>
        <v>6</v>
      </c>
      <c r="F25" s="237"/>
      <c r="I25" s="237"/>
    </row>
    <row r="26" spans="1:9">
      <c r="A26" s="226">
        <v>26</v>
      </c>
      <c r="B26" s="227">
        <v>2004</v>
      </c>
      <c r="C26" s="238">
        <v>7.4</v>
      </c>
      <c r="D26" s="238">
        <f t="shared" si="1"/>
        <v>7.2238095238095248</v>
      </c>
      <c r="E26" s="238">
        <f t="shared" si="0"/>
        <v>6.6</v>
      </c>
      <c r="F26" s="237"/>
      <c r="I26" s="237"/>
    </row>
    <row r="27" spans="1:9">
      <c r="A27" s="226">
        <v>27</v>
      </c>
      <c r="B27" s="227">
        <v>2005</v>
      </c>
      <c r="C27" s="238">
        <v>7.8</v>
      </c>
      <c r="D27" s="238">
        <f t="shared" si="1"/>
        <v>7.2238095238095248</v>
      </c>
      <c r="E27" s="238">
        <f t="shared" si="0"/>
        <v>7.4</v>
      </c>
      <c r="F27" s="237"/>
      <c r="I27" s="237"/>
    </row>
    <row r="28" spans="1:9">
      <c r="A28" s="226">
        <v>28</v>
      </c>
      <c r="B28" s="227">
        <v>2006</v>
      </c>
      <c r="C28" s="238">
        <v>7.1</v>
      </c>
      <c r="D28" s="238">
        <f t="shared" si="1"/>
        <v>7.2238095238095248</v>
      </c>
      <c r="E28" s="238">
        <f t="shared" si="0"/>
        <v>7.8</v>
      </c>
      <c r="F28" s="237"/>
      <c r="I28" s="237"/>
    </row>
    <row r="29" spans="1:9">
      <c r="A29" s="226">
        <v>29</v>
      </c>
      <c r="B29" s="227">
        <v>2007</v>
      </c>
      <c r="C29" s="238">
        <v>6.2</v>
      </c>
      <c r="D29" s="238">
        <f t="shared" si="1"/>
        <v>7.2238095238095248</v>
      </c>
      <c r="E29" s="238">
        <f t="shared" si="0"/>
        <v>7.1</v>
      </c>
      <c r="F29" s="237"/>
      <c r="I29" s="237"/>
    </row>
    <row r="30" spans="1:9">
      <c r="A30" s="226">
        <v>30</v>
      </c>
      <c r="B30" s="227">
        <v>2008</v>
      </c>
      <c r="C30" s="238">
        <v>6.1</v>
      </c>
      <c r="D30" s="238">
        <f t="shared" si="1"/>
        <v>7.2238095238095248</v>
      </c>
      <c r="E30" s="238">
        <f t="shared" si="0"/>
        <v>6.2</v>
      </c>
      <c r="F30" s="237"/>
      <c r="I30" s="237"/>
    </row>
    <row r="31" spans="1:9">
      <c r="A31" s="226">
        <v>31</v>
      </c>
      <c r="B31" s="227">
        <v>2009</v>
      </c>
      <c r="C31" s="238">
        <v>8.4</v>
      </c>
      <c r="D31" s="238">
        <f t="shared" si="1"/>
        <v>7.2238095238095248</v>
      </c>
      <c r="E31" s="238">
        <f t="shared" si="0"/>
        <v>6.1</v>
      </c>
      <c r="F31" s="237"/>
      <c r="I31" s="237"/>
    </row>
    <row r="32" spans="1:9">
      <c r="A32" s="226">
        <v>32</v>
      </c>
      <c r="B32" s="227">
        <v>2010</v>
      </c>
      <c r="C32" s="238">
        <v>8.6999999999999993</v>
      </c>
      <c r="D32" s="238">
        <f t="shared" si="1"/>
        <v>7.2238095238095248</v>
      </c>
      <c r="E32" s="238">
        <f t="shared" si="0"/>
        <v>8.4</v>
      </c>
      <c r="F32" s="237"/>
      <c r="I32" s="237"/>
    </row>
    <row r="33" spans="1:11">
      <c r="A33" s="226">
        <v>33</v>
      </c>
      <c r="B33" s="227">
        <v>2011</v>
      </c>
      <c r="C33" s="238">
        <v>7.9</v>
      </c>
      <c r="D33" s="238">
        <f t="shared" si="1"/>
        <v>7.2238095238095248</v>
      </c>
      <c r="E33" s="238">
        <f t="shared" si="0"/>
        <v>8.6999999999999993</v>
      </c>
      <c r="F33" s="237"/>
      <c r="I33" s="237"/>
    </row>
    <row r="34" spans="1:11">
      <c r="A34" s="226">
        <v>34</v>
      </c>
      <c r="B34" s="227">
        <v>2012</v>
      </c>
      <c r="C34" s="238">
        <v>8</v>
      </c>
      <c r="D34" s="238">
        <f t="shared" si="1"/>
        <v>7.2238095238095248</v>
      </c>
      <c r="E34" s="238">
        <f t="shared" si="0"/>
        <v>7.9</v>
      </c>
      <c r="F34" s="237"/>
      <c r="I34" s="237"/>
    </row>
    <row r="35" spans="1:11">
      <c r="A35" s="226">
        <v>35</v>
      </c>
      <c r="B35" s="227">
        <v>2013</v>
      </c>
      <c r="C35" s="238">
        <v>8.1</v>
      </c>
      <c r="D35" s="238">
        <f t="shared" si="1"/>
        <v>7.2238095238095248</v>
      </c>
      <c r="E35" s="238">
        <f t="shared" si="0"/>
        <v>8</v>
      </c>
      <c r="F35" s="237"/>
      <c r="I35" s="237"/>
    </row>
    <row r="36" spans="1:11">
      <c r="A36" s="226">
        <v>36</v>
      </c>
      <c r="B36" s="227">
        <v>2014</v>
      </c>
      <c r="C36" s="238">
        <v>8</v>
      </c>
      <c r="D36" s="238">
        <f t="shared" si="1"/>
        <v>7.2238095238095248</v>
      </c>
      <c r="E36" s="238">
        <f t="shared" si="0"/>
        <v>8.1</v>
      </c>
      <c r="F36" s="237"/>
      <c r="I36" s="237"/>
    </row>
    <row r="37" spans="1:11">
      <c r="A37" s="226">
        <v>37</v>
      </c>
      <c r="B37" s="227">
        <v>2015</v>
      </c>
      <c r="C37" s="238">
        <v>7.5</v>
      </c>
      <c r="D37" s="238">
        <f t="shared" si="1"/>
        <v>7.2238095238095248</v>
      </c>
      <c r="E37" s="238">
        <f t="shared" si="0"/>
        <v>8</v>
      </c>
      <c r="F37" s="239"/>
      <c r="G37" s="236"/>
      <c r="H37" s="236"/>
      <c r="I37" s="240" t="s">
        <v>195</v>
      </c>
      <c r="J37" s="230" t="s">
        <v>196</v>
      </c>
      <c r="K37" s="230" t="s">
        <v>197</v>
      </c>
    </row>
    <row r="38" spans="1:11">
      <c r="A38" s="226">
        <v>38</v>
      </c>
      <c r="B38" s="227">
        <v>2016</v>
      </c>
      <c r="C38" s="236">
        <v>7</v>
      </c>
      <c r="D38" s="238">
        <f t="shared" si="1"/>
        <v>7.2238095238095248</v>
      </c>
      <c r="E38" s="236">
        <f t="shared" si="0"/>
        <v>7.5</v>
      </c>
      <c r="F38" s="239">
        <f>0.89*E38+1</f>
        <v>7.6749999999999998</v>
      </c>
      <c r="G38" s="236">
        <v>6.8</v>
      </c>
      <c r="H38" s="236">
        <f>E38</f>
        <v>7.5</v>
      </c>
      <c r="I38" s="239">
        <f>F38-C38</f>
        <v>0.67499999999999982</v>
      </c>
      <c r="J38" s="236">
        <f>G38-C38</f>
        <v>-0.20000000000000018</v>
      </c>
      <c r="K38" s="236">
        <f>H38-C38</f>
        <v>0.5</v>
      </c>
    </row>
    <row r="39" spans="1:11">
      <c r="A39" s="226">
        <v>39</v>
      </c>
      <c r="B39" s="227">
        <v>2017</v>
      </c>
      <c r="C39" s="236">
        <v>6.7</v>
      </c>
      <c r="D39" s="238">
        <f t="shared" si="1"/>
        <v>7.2238095238095248</v>
      </c>
      <c r="E39" s="236">
        <f t="shared" si="0"/>
        <v>7</v>
      </c>
      <c r="F39" s="239">
        <f>0.89*E39+1</f>
        <v>7.23</v>
      </c>
      <c r="G39" s="236">
        <v>6.5</v>
      </c>
      <c r="H39" s="236">
        <f>E39</f>
        <v>7</v>
      </c>
      <c r="I39" s="239">
        <f>F39-C39</f>
        <v>0.53000000000000025</v>
      </c>
      <c r="J39" s="236">
        <f>G39-C39</f>
        <v>-0.20000000000000018</v>
      </c>
      <c r="K39" s="236">
        <f>H39-C39</f>
        <v>0.29999999999999982</v>
      </c>
    </row>
    <row r="40" spans="1:11">
      <c r="A40" s="226">
        <v>40</v>
      </c>
      <c r="B40" s="227">
        <v>2018</v>
      </c>
      <c r="C40" s="236">
        <v>6.4</v>
      </c>
      <c r="D40" s="238">
        <f t="shared" si="1"/>
        <v>7.2238095238095248</v>
      </c>
      <c r="E40" s="236">
        <f t="shared" si="0"/>
        <v>6.7</v>
      </c>
      <c r="F40" s="239">
        <f>0.89*E40+1</f>
        <v>6.9630000000000001</v>
      </c>
      <c r="G40" s="236">
        <v>6.4</v>
      </c>
      <c r="H40" s="236">
        <f>E40</f>
        <v>6.7</v>
      </c>
      <c r="I40" s="239">
        <f>F40-C40</f>
        <v>0.56299999999999972</v>
      </c>
      <c r="J40" s="236">
        <f>G40-C40</f>
        <v>0</v>
      </c>
      <c r="K40" s="236">
        <f>H40-C40</f>
        <v>0.29999999999999982</v>
      </c>
    </row>
    <row r="41" spans="1:11">
      <c r="A41" s="226">
        <v>41</v>
      </c>
      <c r="B41" s="227">
        <v>2019</v>
      </c>
      <c r="C41" s="236">
        <v>6.8</v>
      </c>
      <c r="D41" s="238">
        <f t="shared" si="1"/>
        <v>7.2238095238095248</v>
      </c>
      <c r="E41" s="236">
        <f t="shared" si="0"/>
        <v>6.4</v>
      </c>
      <c r="F41" s="239">
        <f>0.89*E41+1</f>
        <v>6.6960000000000006</v>
      </c>
      <c r="G41" s="236">
        <v>6.4</v>
      </c>
      <c r="H41" s="236">
        <f>E41</f>
        <v>6.4</v>
      </c>
      <c r="I41" s="239">
        <f>F41-C41</f>
        <v>-0.1039999999999992</v>
      </c>
      <c r="J41" s="236">
        <f>G41-C41</f>
        <v>-0.39999999999999947</v>
      </c>
      <c r="K41" s="236">
        <f>H41-C41</f>
        <v>-0.39999999999999947</v>
      </c>
    </row>
    <row r="42" spans="1:11">
      <c r="A42" s="226">
        <v>42</v>
      </c>
      <c r="B42" s="227">
        <v>2020</v>
      </c>
      <c r="C42" s="236">
        <v>8.4</v>
      </c>
      <c r="D42" s="238">
        <f t="shared" si="1"/>
        <v>7.2238095238095248</v>
      </c>
      <c r="E42" s="236">
        <f t="shared" si="0"/>
        <v>6.8</v>
      </c>
      <c r="F42" s="239">
        <f>0.89*E42+1</f>
        <v>7.0519999999999996</v>
      </c>
      <c r="G42" s="236">
        <v>7.2</v>
      </c>
      <c r="H42" s="236">
        <f>E42</f>
        <v>6.8</v>
      </c>
      <c r="I42" s="239">
        <f>F42-C42</f>
        <v>-1.3480000000000008</v>
      </c>
      <c r="J42" s="236">
        <f>G42-C42</f>
        <v>-1.2000000000000002</v>
      </c>
      <c r="K42" s="236">
        <f>H42-C42</f>
        <v>-1.6000000000000005</v>
      </c>
    </row>
    <row r="43" spans="1:11">
      <c r="A43" s="226"/>
      <c r="C43" s="236"/>
      <c r="D43" s="236"/>
      <c r="E43" s="236"/>
      <c r="F43" s="236"/>
      <c r="G43" s="236"/>
      <c r="H43" s="236"/>
      <c r="I43" s="236"/>
      <c r="J43" s="236"/>
      <c r="K43" s="236"/>
    </row>
    <row r="45" spans="1:11" ht="13.95" customHeight="1">
      <c r="H45" s="230" t="s">
        <v>198</v>
      </c>
      <c r="I45" s="236">
        <f>AVERAGE(I38:I42)</f>
        <v>6.3199999999999965E-2</v>
      </c>
      <c r="J45" s="236">
        <f>AVERAGE(J38:J42)</f>
        <v>-0.4</v>
      </c>
      <c r="K45" s="236">
        <f>AVERAGE(K38:K42)</f>
        <v>-0.18000000000000008</v>
      </c>
    </row>
    <row r="46" spans="1:11">
      <c r="H46" s="230" t="s">
        <v>199</v>
      </c>
      <c r="I46" s="241">
        <f>_xlfn.STDEV.P(I38:I42)</f>
        <v>0.75649756113288324</v>
      </c>
      <c r="J46" s="241">
        <f>_xlfn.STDEV.P(J38:J42)</f>
        <v>0.41952353926806063</v>
      </c>
      <c r="K46" s="241">
        <f>_xlfn.STDEV.P(K38:K42)</f>
        <v>0.77304592360350766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6A8AF-27DF-4720-9A37-A04A281CD80E}">
  <dimension ref="A1:K174"/>
  <sheetViews>
    <sheetView workbookViewId="0">
      <selection activeCell="H18" sqref="H18"/>
    </sheetView>
  </sheetViews>
  <sheetFormatPr defaultColWidth="12" defaultRowHeight="13.2"/>
  <cols>
    <col min="1" max="1" width="6.33203125" style="132" customWidth="1"/>
    <col min="2" max="2" width="12" style="132" customWidth="1"/>
    <col min="3" max="3" width="9.44140625" style="132" customWidth="1"/>
    <col min="4" max="4" width="7.77734375" style="132" customWidth="1"/>
    <col min="5" max="5" width="8.33203125" style="132" customWidth="1"/>
    <col min="6" max="6" width="7.5546875" style="132" customWidth="1"/>
    <col min="7" max="7" width="12" style="132" customWidth="1"/>
    <col min="8" max="8" width="9.21875" style="132" customWidth="1"/>
    <col min="9" max="9" width="10.88671875" style="132" customWidth="1"/>
    <col min="10" max="10" width="12.5546875" style="132" customWidth="1"/>
    <col min="11" max="11" width="8.6640625" style="132" customWidth="1"/>
    <col min="12" max="12" width="10.5546875" style="132" customWidth="1"/>
    <col min="13" max="257" width="9.77734375" style="132" customWidth="1"/>
    <col min="258" max="16384" width="12" style="132"/>
  </cols>
  <sheetData>
    <row r="1" spans="1:11" ht="13.8" thickBot="1">
      <c r="A1" s="130" t="s">
        <v>62</v>
      </c>
      <c r="B1" s="131" t="s">
        <v>12</v>
      </c>
      <c r="C1" s="131" t="s">
        <v>13</v>
      </c>
      <c r="D1" s="131" t="s">
        <v>14</v>
      </c>
      <c r="E1" s="131" t="s">
        <v>15</v>
      </c>
      <c r="F1" s="131" t="s">
        <v>16</v>
      </c>
      <c r="K1" s="133"/>
    </row>
    <row r="2" spans="1:11" ht="16.2">
      <c r="A2" s="130">
        <v>2</v>
      </c>
      <c r="B2" s="134"/>
      <c r="C2" s="135" t="s">
        <v>2</v>
      </c>
      <c r="D2" s="136" t="s">
        <v>88</v>
      </c>
      <c r="E2" s="137" t="s">
        <v>89</v>
      </c>
      <c r="F2" s="138"/>
    </row>
    <row r="3" spans="1:11">
      <c r="A3" s="130">
        <v>3</v>
      </c>
      <c r="B3" s="139"/>
      <c r="D3" s="140" t="s">
        <v>3</v>
      </c>
      <c r="E3" s="141" t="s">
        <v>39</v>
      </c>
      <c r="F3" s="142" t="s">
        <v>40</v>
      </c>
    </row>
    <row r="4" spans="1:11">
      <c r="A4" s="130">
        <v>4</v>
      </c>
      <c r="B4" s="143"/>
      <c r="D4" s="144" t="s">
        <v>90</v>
      </c>
      <c r="E4" s="145">
        <v>0.01</v>
      </c>
      <c r="F4" s="146">
        <v>0.03</v>
      </c>
    </row>
    <row r="5" spans="1:11">
      <c r="A5" s="130">
        <v>5</v>
      </c>
      <c r="B5" s="139"/>
      <c r="D5" s="144" t="s">
        <v>91</v>
      </c>
      <c r="E5" s="145">
        <v>0.02</v>
      </c>
      <c r="F5" s="146">
        <v>0.02</v>
      </c>
    </row>
    <row r="6" spans="1:11" ht="13.8">
      <c r="A6" s="130">
        <v>6</v>
      </c>
      <c r="B6" s="139"/>
      <c r="D6" s="144" t="s">
        <v>92</v>
      </c>
      <c r="E6" s="145">
        <v>0</v>
      </c>
      <c r="F6" s="146">
        <v>0</v>
      </c>
    </row>
    <row r="7" spans="1:11" ht="13.8">
      <c r="A7" s="130">
        <v>7</v>
      </c>
      <c r="B7" s="139"/>
      <c r="D7" s="144" t="s">
        <v>93</v>
      </c>
      <c r="E7" s="145">
        <v>0.4</v>
      </c>
      <c r="F7" s="146">
        <v>0.4</v>
      </c>
    </row>
    <row r="8" spans="1:11" ht="13.8" thickBot="1">
      <c r="A8" s="130">
        <v>8</v>
      </c>
      <c r="B8" s="147"/>
      <c r="C8" s="148"/>
      <c r="D8" s="149" t="s">
        <v>94</v>
      </c>
      <c r="E8" s="150">
        <v>2020</v>
      </c>
      <c r="F8" s="151"/>
    </row>
    <row r="9" spans="1:11" ht="13.8" thickBot="1">
      <c r="A9" s="130">
        <v>9</v>
      </c>
    </row>
    <row r="10" spans="1:11" ht="15.6">
      <c r="A10" s="130">
        <v>10</v>
      </c>
      <c r="B10" s="152" t="s">
        <v>95</v>
      </c>
      <c r="C10" s="153" t="s">
        <v>39</v>
      </c>
      <c r="D10" s="154"/>
      <c r="E10" s="155" t="s">
        <v>40</v>
      </c>
      <c r="F10" s="154"/>
      <c r="G10" s="156"/>
    </row>
    <row r="11" spans="1:11" ht="14.4">
      <c r="A11" s="130">
        <v>11</v>
      </c>
      <c r="B11" s="157" t="s">
        <v>96</v>
      </c>
      <c r="C11" s="158" t="s">
        <v>97</v>
      </c>
      <c r="D11" s="159" t="s">
        <v>98</v>
      </c>
      <c r="E11" s="158" t="s">
        <v>99</v>
      </c>
      <c r="F11" s="159" t="s">
        <v>100</v>
      </c>
      <c r="G11" s="160" t="s">
        <v>101</v>
      </c>
    </row>
    <row r="12" spans="1:11">
      <c r="A12" s="130">
        <v>12</v>
      </c>
      <c r="B12" s="139">
        <f>E8</f>
        <v>2020</v>
      </c>
      <c r="C12" s="132">
        <f>E7</f>
        <v>0.4</v>
      </c>
      <c r="D12" s="161"/>
      <c r="E12" s="161">
        <f>E7</f>
        <v>0.4</v>
      </c>
      <c r="G12" s="162">
        <v>0.35</v>
      </c>
    </row>
    <row r="13" spans="1:11">
      <c r="A13" s="130">
        <v>13</v>
      </c>
      <c r="B13" s="139">
        <f>B12+1</f>
        <v>2021</v>
      </c>
      <c r="C13" s="161">
        <f>C12+D13</f>
        <v>0.39600000000000002</v>
      </c>
      <c r="D13" s="163">
        <f>($E$4-$E$5)*C12+$E$6</f>
        <v>-4.0000000000000001E-3</v>
      </c>
      <c r="E13" s="161">
        <f>E12+F13</f>
        <v>0.40400000000000003</v>
      </c>
      <c r="F13" s="163">
        <f>($F$4-$F$5)*E12+$F$6</f>
        <v>3.9999999999999992E-3</v>
      </c>
      <c r="G13" s="162">
        <v>0.35</v>
      </c>
    </row>
    <row r="14" spans="1:11">
      <c r="A14" s="130">
        <v>14</v>
      </c>
      <c r="B14" s="139">
        <f t="shared" ref="B14:B27" si="0">B13+1</f>
        <v>2022</v>
      </c>
      <c r="C14" s="161">
        <f t="shared" ref="C14:C27" si="1">C13+D14</f>
        <v>0.39204</v>
      </c>
      <c r="D14" s="163">
        <f>($E$4-$E$5)*C13+$E$6</f>
        <v>-3.96E-3</v>
      </c>
      <c r="E14" s="161">
        <f t="shared" ref="E14:E27" si="2">E13+F14</f>
        <v>0.40804000000000001</v>
      </c>
      <c r="F14" s="163">
        <f t="shared" ref="F14:F27" si="3">($F$4-$F$5)*E13+$F$6</f>
        <v>4.0399999999999993E-3</v>
      </c>
      <c r="G14" s="162">
        <v>0.35</v>
      </c>
    </row>
    <row r="15" spans="1:11">
      <c r="A15" s="130">
        <v>15</v>
      </c>
      <c r="B15" s="139">
        <f t="shared" si="0"/>
        <v>2023</v>
      </c>
      <c r="C15" s="161">
        <f t="shared" si="1"/>
        <v>0.38811960000000001</v>
      </c>
      <c r="D15" s="163">
        <f t="shared" ref="D15:D27" si="4">($E$4-$E$5)*C14+$E$6</f>
        <v>-3.9204000000000001E-3</v>
      </c>
      <c r="E15" s="161">
        <f t="shared" si="2"/>
        <v>0.4121204</v>
      </c>
      <c r="F15" s="163">
        <f t="shared" si="3"/>
        <v>4.0803999999999997E-3</v>
      </c>
      <c r="G15" s="162">
        <v>0.35</v>
      </c>
    </row>
    <row r="16" spans="1:11">
      <c r="A16" s="130">
        <v>16</v>
      </c>
      <c r="B16" s="139">
        <f t="shared" si="0"/>
        <v>2024</v>
      </c>
      <c r="C16" s="161">
        <f t="shared" si="1"/>
        <v>0.38423840400000003</v>
      </c>
      <c r="D16" s="163">
        <f t="shared" si="4"/>
        <v>-3.8811960000000004E-3</v>
      </c>
      <c r="E16" s="161">
        <f t="shared" si="2"/>
        <v>0.41624160399999999</v>
      </c>
      <c r="F16" s="163">
        <f t="shared" si="3"/>
        <v>4.121203999999999E-3</v>
      </c>
      <c r="G16" s="162">
        <v>0.35</v>
      </c>
    </row>
    <row r="17" spans="1:7">
      <c r="A17" s="130">
        <v>17</v>
      </c>
      <c r="B17" s="139">
        <f t="shared" si="0"/>
        <v>2025</v>
      </c>
      <c r="C17" s="161">
        <f t="shared" si="1"/>
        <v>0.38039601996000005</v>
      </c>
      <c r="D17" s="163">
        <f t="shared" si="4"/>
        <v>-3.8423840400000006E-3</v>
      </c>
      <c r="E17" s="161">
        <f t="shared" si="2"/>
        <v>0.42040402003999999</v>
      </c>
      <c r="F17" s="163">
        <f t="shared" si="3"/>
        <v>4.1624160399999994E-3</v>
      </c>
      <c r="G17" s="162">
        <v>0.35</v>
      </c>
    </row>
    <row r="18" spans="1:7">
      <c r="A18" s="130">
        <v>18</v>
      </c>
      <c r="B18" s="139">
        <f t="shared" si="0"/>
        <v>2026</v>
      </c>
      <c r="C18" s="161">
        <f t="shared" si="1"/>
        <v>0.37659205976040006</v>
      </c>
      <c r="D18" s="163">
        <f t="shared" si="4"/>
        <v>-3.8039601996000005E-3</v>
      </c>
      <c r="E18" s="161">
        <f t="shared" si="2"/>
        <v>0.42460806024039999</v>
      </c>
      <c r="F18" s="163">
        <f t="shared" si="3"/>
        <v>4.2040402003999996E-3</v>
      </c>
      <c r="G18" s="162">
        <v>0.35</v>
      </c>
    </row>
    <row r="19" spans="1:7">
      <c r="A19" s="130">
        <v>19</v>
      </c>
      <c r="B19" s="139">
        <f t="shared" si="0"/>
        <v>2027</v>
      </c>
      <c r="C19" s="161">
        <f t="shared" si="1"/>
        <v>0.37282613916279606</v>
      </c>
      <c r="D19" s="163">
        <f t="shared" si="4"/>
        <v>-3.7659205976040004E-3</v>
      </c>
      <c r="E19" s="161">
        <f t="shared" si="2"/>
        <v>0.42885414084280399</v>
      </c>
      <c r="F19" s="163">
        <f t="shared" si="3"/>
        <v>4.2460806024039992E-3</v>
      </c>
      <c r="G19" s="162">
        <v>0.35</v>
      </c>
    </row>
    <row r="20" spans="1:7">
      <c r="A20" s="130">
        <v>20</v>
      </c>
      <c r="B20" s="139">
        <f t="shared" si="0"/>
        <v>2028</v>
      </c>
      <c r="C20" s="161">
        <f t="shared" si="1"/>
        <v>0.36909787777116809</v>
      </c>
      <c r="D20" s="163">
        <f t="shared" si="4"/>
        <v>-3.7282613916279606E-3</v>
      </c>
      <c r="E20" s="161">
        <f t="shared" si="2"/>
        <v>0.43314268225123204</v>
      </c>
      <c r="F20" s="163">
        <f t="shared" si="3"/>
        <v>4.2885414084280395E-3</v>
      </c>
      <c r="G20" s="162">
        <v>0.35</v>
      </c>
    </row>
    <row r="21" spans="1:7">
      <c r="A21" s="130">
        <v>21</v>
      </c>
      <c r="B21" s="139">
        <f t="shared" si="0"/>
        <v>2029</v>
      </c>
      <c r="C21" s="161">
        <f t="shared" si="1"/>
        <v>0.36540689899345641</v>
      </c>
      <c r="D21" s="163">
        <f t="shared" si="4"/>
        <v>-3.6909787777116808E-3</v>
      </c>
      <c r="E21" s="161">
        <f t="shared" si="2"/>
        <v>0.43747410907374434</v>
      </c>
      <c r="F21" s="163">
        <f t="shared" si="3"/>
        <v>4.3314268225123197E-3</v>
      </c>
      <c r="G21" s="162">
        <v>0.35</v>
      </c>
    </row>
    <row r="22" spans="1:7">
      <c r="A22" s="130">
        <v>22</v>
      </c>
      <c r="B22" s="139">
        <f t="shared" si="0"/>
        <v>2030</v>
      </c>
      <c r="C22" s="161">
        <f t="shared" si="1"/>
        <v>0.36175283000352182</v>
      </c>
      <c r="D22" s="163">
        <f t="shared" si="4"/>
        <v>-3.6540689899345643E-3</v>
      </c>
      <c r="E22" s="161">
        <f t="shared" si="2"/>
        <v>0.44184885016448178</v>
      </c>
      <c r="F22" s="163">
        <f t="shared" si="3"/>
        <v>4.3747410907374424E-3</v>
      </c>
      <c r="G22" s="162">
        <v>0.35</v>
      </c>
    </row>
    <row r="23" spans="1:7">
      <c r="A23" s="130">
        <v>23</v>
      </c>
      <c r="B23" s="139">
        <f t="shared" si="0"/>
        <v>2031</v>
      </c>
      <c r="C23" s="161">
        <f t="shared" si="1"/>
        <v>0.35813530170348662</v>
      </c>
      <c r="D23" s="163">
        <f t="shared" si="4"/>
        <v>-3.6175283000352181E-3</v>
      </c>
      <c r="E23" s="161">
        <f t="shared" si="2"/>
        <v>0.44626733866612661</v>
      </c>
      <c r="F23" s="163">
        <f t="shared" si="3"/>
        <v>4.4184885016448168E-3</v>
      </c>
      <c r="G23" s="162">
        <v>0.35</v>
      </c>
    </row>
    <row r="24" spans="1:7">
      <c r="A24" s="130">
        <v>24</v>
      </c>
      <c r="B24" s="139">
        <f t="shared" si="0"/>
        <v>2032</v>
      </c>
      <c r="C24" s="161">
        <f t="shared" si="1"/>
        <v>0.35455394868645174</v>
      </c>
      <c r="D24" s="163">
        <f t="shared" si="4"/>
        <v>-3.5813530170348664E-3</v>
      </c>
      <c r="E24" s="161">
        <f t="shared" si="2"/>
        <v>0.4507300120527879</v>
      </c>
      <c r="F24" s="163">
        <f t="shared" si="3"/>
        <v>4.4626733866612658E-3</v>
      </c>
      <c r="G24" s="162">
        <v>0.35</v>
      </c>
    </row>
    <row r="25" spans="1:7">
      <c r="A25" s="130">
        <v>25</v>
      </c>
      <c r="B25" s="139">
        <f t="shared" si="0"/>
        <v>2033</v>
      </c>
      <c r="C25" s="161">
        <f t="shared" si="1"/>
        <v>0.3510084091995872</v>
      </c>
      <c r="D25" s="163">
        <f t="shared" si="4"/>
        <v>-3.5455394868645173E-3</v>
      </c>
      <c r="E25" s="161">
        <f t="shared" si="2"/>
        <v>0.45523731217331576</v>
      </c>
      <c r="F25" s="163">
        <f t="shared" si="3"/>
        <v>4.5073001205278782E-3</v>
      </c>
      <c r="G25" s="162">
        <v>0.35</v>
      </c>
    </row>
    <row r="26" spans="1:7">
      <c r="A26" s="130">
        <v>26</v>
      </c>
      <c r="B26" s="139">
        <f t="shared" si="0"/>
        <v>2034</v>
      </c>
      <c r="C26" s="161">
        <f t="shared" si="1"/>
        <v>0.34749832510759132</v>
      </c>
      <c r="D26" s="163">
        <f t="shared" si="4"/>
        <v>-3.510084091995872E-3</v>
      </c>
      <c r="E26" s="161">
        <f t="shared" si="2"/>
        <v>0.45978968529504893</v>
      </c>
      <c r="F26" s="163">
        <f t="shared" si="3"/>
        <v>4.5523731217331567E-3</v>
      </c>
      <c r="G26" s="162">
        <v>0.35</v>
      </c>
    </row>
    <row r="27" spans="1:7" ht="13.8" thickBot="1">
      <c r="A27" s="130">
        <v>27</v>
      </c>
      <c r="B27" s="147">
        <f t="shared" si="0"/>
        <v>2035</v>
      </c>
      <c r="C27" s="164">
        <f t="shared" si="1"/>
        <v>0.3440233418565154</v>
      </c>
      <c r="D27" s="164">
        <f t="shared" si="4"/>
        <v>-3.4749832510759132E-3</v>
      </c>
      <c r="E27" s="164">
        <f t="shared" si="2"/>
        <v>0.46438758214799941</v>
      </c>
      <c r="F27" s="164">
        <f t="shared" si="3"/>
        <v>4.5978968529504886E-3</v>
      </c>
      <c r="G27" s="165">
        <v>1.35</v>
      </c>
    </row>
    <row r="28" spans="1:7">
      <c r="B28" s="139"/>
    </row>
    <row r="29" spans="1:7">
      <c r="B29" s="139"/>
    </row>
    <row r="30" spans="1:7">
      <c r="B30" s="139"/>
    </row>
    <row r="31" spans="1:7">
      <c r="B31" s="139"/>
    </row>
    <row r="32" spans="1:7">
      <c r="B32" s="139"/>
    </row>
    <row r="33" spans="2:2">
      <c r="B33" s="139"/>
    </row>
    <row r="34" spans="2:2">
      <c r="B34" s="139"/>
    </row>
    <row r="35" spans="2:2">
      <c r="B35" s="139"/>
    </row>
    <row r="36" spans="2:2">
      <c r="B36" s="139"/>
    </row>
    <row r="37" spans="2:2">
      <c r="B37" s="139"/>
    </row>
    <row r="38" spans="2:2">
      <c r="B38" s="139"/>
    </row>
    <row r="39" spans="2:2">
      <c r="B39" s="139"/>
    </row>
    <row r="40" spans="2:2">
      <c r="B40" s="139"/>
    </row>
    <row r="41" spans="2:2">
      <c r="B41" s="139"/>
    </row>
    <row r="42" spans="2:2">
      <c r="B42" s="139"/>
    </row>
    <row r="43" spans="2:2">
      <c r="B43" s="139"/>
    </row>
    <row r="44" spans="2:2">
      <c r="B44" s="139"/>
    </row>
    <row r="45" spans="2:2">
      <c r="B45" s="139"/>
    </row>
    <row r="46" spans="2:2">
      <c r="B46" s="139"/>
    </row>
    <row r="47" spans="2:2">
      <c r="B47" s="139"/>
    </row>
    <row r="48" spans="2:2">
      <c r="B48" s="139"/>
    </row>
    <row r="49" spans="2:2">
      <c r="B49" s="139"/>
    </row>
    <row r="50" spans="2:2">
      <c r="B50" s="139"/>
    </row>
    <row r="51" spans="2:2">
      <c r="B51" s="139"/>
    </row>
    <row r="52" spans="2:2">
      <c r="B52" s="139"/>
    </row>
    <row r="53" spans="2:2">
      <c r="B53" s="139"/>
    </row>
    <row r="54" spans="2:2">
      <c r="B54" s="139"/>
    </row>
    <row r="55" spans="2:2">
      <c r="B55" s="139"/>
    </row>
    <row r="56" spans="2:2">
      <c r="B56" s="139"/>
    </row>
    <row r="57" spans="2:2">
      <c r="B57" s="139"/>
    </row>
    <row r="58" spans="2:2">
      <c r="B58" s="139"/>
    </row>
    <row r="59" spans="2:2">
      <c r="B59" s="139"/>
    </row>
    <row r="60" spans="2:2">
      <c r="B60" s="139"/>
    </row>
    <row r="61" spans="2:2">
      <c r="B61" s="139"/>
    </row>
    <row r="62" spans="2:2">
      <c r="B62" s="139"/>
    </row>
    <row r="63" spans="2:2">
      <c r="B63" s="139"/>
    </row>
    <row r="64" spans="2:2">
      <c r="B64" s="139"/>
    </row>
    <row r="65" spans="2:2">
      <c r="B65" s="139"/>
    </row>
    <row r="66" spans="2:2">
      <c r="B66" s="139"/>
    </row>
    <row r="67" spans="2:2">
      <c r="B67" s="139"/>
    </row>
    <row r="68" spans="2:2">
      <c r="B68" s="139"/>
    </row>
    <row r="69" spans="2:2">
      <c r="B69" s="139"/>
    </row>
    <row r="70" spans="2:2">
      <c r="B70" s="139"/>
    </row>
    <row r="71" spans="2:2">
      <c r="B71" s="139"/>
    </row>
    <row r="72" spans="2:2">
      <c r="B72" s="139"/>
    </row>
    <row r="73" spans="2:2">
      <c r="B73" s="139"/>
    </row>
    <row r="74" spans="2:2">
      <c r="B74" s="139"/>
    </row>
    <row r="75" spans="2:2">
      <c r="B75" s="139"/>
    </row>
    <row r="76" spans="2:2">
      <c r="B76" s="139"/>
    </row>
    <row r="77" spans="2:2">
      <c r="B77" s="139"/>
    </row>
    <row r="78" spans="2:2">
      <c r="B78" s="139"/>
    </row>
    <row r="79" spans="2:2">
      <c r="B79" s="139"/>
    </row>
    <row r="80" spans="2:2">
      <c r="B80" s="139"/>
    </row>
    <row r="81" spans="2:2">
      <c r="B81" s="139"/>
    </row>
    <row r="82" spans="2:2">
      <c r="B82" s="139"/>
    </row>
    <row r="83" spans="2:2">
      <c r="B83" s="139"/>
    </row>
    <row r="84" spans="2:2">
      <c r="B84" s="139"/>
    </row>
    <row r="85" spans="2:2">
      <c r="B85" s="139"/>
    </row>
    <row r="86" spans="2:2">
      <c r="B86" s="139"/>
    </row>
    <row r="87" spans="2:2">
      <c r="B87" s="139"/>
    </row>
    <row r="88" spans="2:2">
      <c r="B88" s="139"/>
    </row>
    <row r="89" spans="2:2">
      <c r="B89" s="139"/>
    </row>
    <row r="90" spans="2:2">
      <c r="B90" s="139"/>
    </row>
    <row r="91" spans="2:2">
      <c r="B91" s="139"/>
    </row>
    <row r="92" spans="2:2">
      <c r="B92" s="139"/>
    </row>
    <row r="93" spans="2:2">
      <c r="B93" s="139"/>
    </row>
    <row r="94" spans="2:2">
      <c r="B94" s="139"/>
    </row>
    <row r="95" spans="2:2">
      <c r="B95" s="139"/>
    </row>
    <row r="96" spans="2:2">
      <c r="B96" s="139"/>
    </row>
    <row r="97" spans="2:2">
      <c r="B97" s="139"/>
    </row>
    <row r="98" spans="2:2">
      <c r="B98" s="139"/>
    </row>
    <row r="99" spans="2:2">
      <c r="B99" s="139"/>
    </row>
    <row r="100" spans="2:2">
      <c r="B100" s="139"/>
    </row>
    <row r="101" spans="2:2">
      <c r="B101" s="139"/>
    </row>
    <row r="102" spans="2:2">
      <c r="B102" s="139"/>
    </row>
    <row r="103" spans="2:2">
      <c r="B103" s="139"/>
    </row>
    <row r="104" spans="2:2">
      <c r="B104" s="139"/>
    </row>
    <row r="105" spans="2:2">
      <c r="B105" s="139"/>
    </row>
    <row r="106" spans="2:2">
      <c r="B106" s="139"/>
    </row>
    <row r="107" spans="2:2">
      <c r="B107" s="139"/>
    </row>
    <row r="108" spans="2:2">
      <c r="B108" s="139"/>
    </row>
    <row r="109" spans="2:2">
      <c r="B109" s="139"/>
    </row>
    <row r="110" spans="2:2">
      <c r="B110" s="139"/>
    </row>
    <row r="111" spans="2:2">
      <c r="B111" s="139"/>
    </row>
    <row r="112" spans="2:2">
      <c r="B112" s="139"/>
    </row>
    <row r="113" spans="2:2">
      <c r="B113" s="139"/>
    </row>
    <row r="114" spans="2:2">
      <c r="B114" s="139"/>
    </row>
    <row r="115" spans="2:2">
      <c r="B115" s="139"/>
    </row>
    <row r="116" spans="2:2">
      <c r="B116" s="139"/>
    </row>
    <row r="117" spans="2:2">
      <c r="B117" s="139"/>
    </row>
    <row r="118" spans="2:2">
      <c r="B118" s="139"/>
    </row>
    <row r="119" spans="2:2">
      <c r="B119" s="139"/>
    </row>
    <row r="120" spans="2:2">
      <c r="B120" s="139"/>
    </row>
    <row r="121" spans="2:2">
      <c r="B121" s="139"/>
    </row>
    <row r="122" spans="2:2">
      <c r="B122" s="139"/>
    </row>
    <row r="123" spans="2:2">
      <c r="B123" s="139"/>
    </row>
    <row r="124" spans="2:2">
      <c r="B124" s="139"/>
    </row>
    <row r="125" spans="2:2">
      <c r="B125" s="139"/>
    </row>
    <row r="126" spans="2:2">
      <c r="B126" s="139"/>
    </row>
    <row r="127" spans="2:2">
      <c r="B127" s="139"/>
    </row>
    <row r="128" spans="2:2">
      <c r="B128" s="139"/>
    </row>
    <row r="129" spans="2:2">
      <c r="B129" s="139"/>
    </row>
    <row r="130" spans="2:2">
      <c r="B130" s="139"/>
    </row>
    <row r="131" spans="2:2">
      <c r="B131" s="139"/>
    </row>
    <row r="132" spans="2:2">
      <c r="B132" s="139"/>
    </row>
    <row r="133" spans="2:2">
      <c r="B133" s="139"/>
    </row>
    <row r="134" spans="2:2">
      <c r="B134" s="139"/>
    </row>
    <row r="135" spans="2:2">
      <c r="B135" s="139"/>
    </row>
    <row r="136" spans="2:2">
      <c r="B136" s="139"/>
    </row>
    <row r="137" spans="2:2">
      <c r="B137" s="139"/>
    </row>
    <row r="138" spans="2:2">
      <c r="B138" s="139"/>
    </row>
    <row r="139" spans="2:2">
      <c r="B139" s="139"/>
    </row>
    <row r="140" spans="2:2">
      <c r="B140" s="139"/>
    </row>
    <row r="141" spans="2:2">
      <c r="B141" s="139"/>
    </row>
    <row r="142" spans="2:2">
      <c r="B142" s="139"/>
    </row>
    <row r="143" spans="2:2">
      <c r="B143" s="139"/>
    </row>
    <row r="144" spans="2:2">
      <c r="B144" s="139"/>
    </row>
    <row r="145" spans="2:2">
      <c r="B145" s="139"/>
    </row>
    <row r="146" spans="2:2">
      <c r="B146" s="139"/>
    </row>
    <row r="147" spans="2:2">
      <c r="B147" s="139"/>
    </row>
    <row r="148" spans="2:2">
      <c r="B148" s="139"/>
    </row>
    <row r="149" spans="2:2">
      <c r="B149" s="139"/>
    </row>
    <row r="150" spans="2:2">
      <c r="B150" s="139"/>
    </row>
    <row r="151" spans="2:2">
      <c r="B151" s="139"/>
    </row>
    <row r="152" spans="2:2">
      <c r="B152" s="139"/>
    </row>
    <row r="153" spans="2:2">
      <c r="B153" s="139"/>
    </row>
    <row r="154" spans="2:2">
      <c r="B154" s="139"/>
    </row>
    <row r="155" spans="2:2">
      <c r="B155" s="139"/>
    </row>
    <row r="156" spans="2:2">
      <c r="B156" s="139"/>
    </row>
    <row r="157" spans="2:2">
      <c r="B157" s="139"/>
    </row>
    <row r="158" spans="2:2">
      <c r="B158" s="139"/>
    </row>
    <row r="159" spans="2:2">
      <c r="B159" s="139"/>
    </row>
    <row r="160" spans="2:2">
      <c r="B160" s="139"/>
    </row>
    <row r="161" spans="2:2">
      <c r="B161" s="139"/>
    </row>
    <row r="162" spans="2:2">
      <c r="B162" s="139"/>
    </row>
    <row r="163" spans="2:2">
      <c r="B163" s="139"/>
    </row>
    <row r="164" spans="2:2">
      <c r="B164" s="139"/>
    </row>
    <row r="165" spans="2:2">
      <c r="B165" s="139"/>
    </row>
    <row r="166" spans="2:2">
      <c r="B166" s="139"/>
    </row>
    <row r="167" spans="2:2">
      <c r="B167" s="139"/>
    </row>
    <row r="168" spans="2:2">
      <c r="B168" s="139"/>
    </row>
    <row r="169" spans="2:2">
      <c r="B169" s="139"/>
    </row>
    <row r="170" spans="2:2">
      <c r="B170" s="139"/>
    </row>
    <row r="171" spans="2:2">
      <c r="B171" s="139"/>
    </row>
    <row r="172" spans="2:2">
      <c r="B172" s="139"/>
    </row>
    <row r="173" spans="2:2">
      <c r="B173" s="139"/>
    </row>
    <row r="174" spans="2:2">
      <c r="B174" s="139"/>
    </row>
  </sheetData>
  <pageMargins left="0.75" right="0.75" top="1" bottom="1" header="0.5" footer="0.5"/>
  <pageSetup paperSize="9" orientation="portrait"/>
  <headerFooter alignWithMargins="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D4226-A1A8-4229-A6EB-5454EE30DD7A}">
  <dimension ref="A1:N35"/>
  <sheetViews>
    <sheetView workbookViewId="0">
      <selection activeCell="H21" sqref="H21"/>
    </sheetView>
  </sheetViews>
  <sheetFormatPr defaultColWidth="12.44140625" defaultRowHeight="15.6"/>
  <cols>
    <col min="1" max="1" width="5.5546875" style="29" customWidth="1"/>
    <col min="2" max="2" width="12.44140625" style="29" bestFit="1" customWidth="1"/>
    <col min="3" max="3" width="24.44140625" style="29" customWidth="1"/>
    <col min="4" max="4" width="13.5546875" style="29" bestFit="1" customWidth="1"/>
    <col min="5" max="5" width="13.5546875" style="29" customWidth="1"/>
    <col min="6" max="6" width="14.44140625" style="29" bestFit="1" customWidth="1"/>
    <col min="7" max="13" width="12.44140625" style="29"/>
    <col min="14" max="14" width="8" style="29" customWidth="1"/>
    <col min="15" max="15" width="10.33203125" style="29" customWidth="1"/>
    <col min="16" max="16" width="8.33203125" style="29" customWidth="1"/>
    <col min="17" max="16384" width="12.44140625" style="29"/>
  </cols>
  <sheetData>
    <row r="1" spans="1:13">
      <c r="A1" s="28" t="s">
        <v>62</v>
      </c>
      <c r="B1" s="28" t="s">
        <v>12</v>
      </c>
      <c r="C1" s="28" t="s">
        <v>13</v>
      </c>
      <c r="D1" s="28" t="s">
        <v>13</v>
      </c>
      <c r="E1" s="28" t="s">
        <v>14</v>
      </c>
      <c r="F1" s="28" t="s">
        <v>15</v>
      </c>
      <c r="G1" s="28" t="s">
        <v>16</v>
      </c>
    </row>
    <row r="2" spans="1:13">
      <c r="A2" s="28">
        <v>2</v>
      </c>
      <c r="C2" s="29" t="s">
        <v>224</v>
      </c>
      <c r="D2" s="29" t="s">
        <v>225</v>
      </c>
    </row>
    <row r="3" spans="1:13">
      <c r="A3" s="28">
        <v>3</v>
      </c>
      <c r="B3" s="29">
        <v>1970</v>
      </c>
      <c r="C3" s="274">
        <v>143743.00218338909</v>
      </c>
      <c r="D3" s="274">
        <f>GROWTH($C$3:$C$22,$B$3:$B$22,B3)</f>
        <v>143065.01240052719</v>
      </c>
      <c r="M3" s="66"/>
    </row>
    <row r="4" spans="1:13">
      <c r="A4" s="28">
        <v>4</v>
      </c>
      <c r="B4" s="29">
        <v>1971</v>
      </c>
      <c r="C4" s="274">
        <v>143184.31932356258</v>
      </c>
      <c r="D4" s="274">
        <f t="shared" ref="D4:D33" si="0">GROWTH($C$3:$C$22,$B$3:$B$22,B4)</f>
        <v>145426.14784213481</v>
      </c>
      <c r="M4" s="66"/>
    </row>
    <row r="5" spans="1:13">
      <c r="A5" s="28">
        <v>5</v>
      </c>
      <c r="B5" s="29">
        <v>1972</v>
      </c>
      <c r="C5" s="274">
        <v>146834.43967639178</v>
      </c>
      <c r="D5" s="274">
        <f t="shared" si="0"/>
        <v>147826.25130590296</v>
      </c>
      <c r="M5" s="66"/>
    </row>
    <row r="6" spans="1:13">
      <c r="A6" s="28">
        <v>6</v>
      </c>
      <c r="B6" s="29">
        <v>1973</v>
      </c>
      <c r="C6" s="274">
        <v>151733.50392604221</v>
      </c>
      <c r="D6" s="274">
        <f t="shared" si="0"/>
        <v>150265.96591747651</v>
      </c>
      <c r="M6" s="66"/>
    </row>
    <row r="7" spans="1:13">
      <c r="A7" s="28">
        <v>7</v>
      </c>
      <c r="B7" s="29">
        <v>1974</v>
      </c>
      <c r="C7" s="274">
        <v>158207.45210617787</v>
      </c>
      <c r="D7" s="274">
        <f t="shared" si="0"/>
        <v>152745.94541660001</v>
      </c>
      <c r="M7" s="66"/>
    </row>
    <row r="8" spans="1:13">
      <c r="A8" s="28">
        <v>8</v>
      </c>
      <c r="B8" s="29">
        <v>1975</v>
      </c>
      <c r="C8" s="274">
        <v>160082.57219711915</v>
      </c>
      <c r="D8" s="274">
        <f t="shared" si="0"/>
        <v>155266.85433229851</v>
      </c>
      <c r="M8" s="66"/>
    </row>
    <row r="9" spans="1:13">
      <c r="A9" s="28">
        <v>9</v>
      </c>
      <c r="B9" s="29">
        <v>1976</v>
      </c>
      <c r="C9" s="274">
        <v>160321.90229715445</v>
      </c>
      <c r="D9" s="274">
        <f t="shared" si="0"/>
        <v>157829.36816093972</v>
      </c>
      <c r="M9" s="66"/>
    </row>
    <row r="10" spans="1:13">
      <c r="A10" s="28">
        <v>10</v>
      </c>
      <c r="B10" s="29">
        <v>1977</v>
      </c>
      <c r="C10" s="274">
        <v>157195.95611128281</v>
      </c>
      <c r="D10" s="274">
        <f t="shared" si="0"/>
        <v>160434.17354723529</v>
      </c>
      <c r="M10" s="66"/>
    </row>
    <row r="11" spans="1:13">
      <c r="A11" s="28">
        <v>11</v>
      </c>
      <c r="B11" s="29">
        <v>1978</v>
      </c>
      <c r="C11" s="274">
        <v>159403.6142581412</v>
      </c>
      <c r="D11" s="274">
        <f t="shared" si="0"/>
        <v>163081.96846823872</v>
      </c>
      <c r="M11" s="66"/>
    </row>
    <row r="12" spans="1:13">
      <c r="A12" s="28">
        <v>12</v>
      </c>
      <c r="B12" s="29">
        <v>1979</v>
      </c>
      <c r="C12" s="274">
        <v>165759.56628799852</v>
      </c>
      <c r="D12" s="274">
        <f t="shared" si="0"/>
        <v>165773.46242036927</v>
      </c>
      <c r="M12" s="66"/>
    </row>
    <row r="13" spans="1:13">
      <c r="A13" s="28">
        <v>13</v>
      </c>
      <c r="B13" s="29">
        <v>1980</v>
      </c>
      <c r="C13" s="274">
        <v>167885.382689146</v>
      </c>
      <c r="D13" s="274">
        <f t="shared" si="0"/>
        <v>168509.37660952899</v>
      </c>
      <c r="M13" s="66"/>
    </row>
    <row r="14" spans="1:13">
      <c r="A14" s="28">
        <v>14</v>
      </c>
      <c r="B14" s="29">
        <v>1981</v>
      </c>
      <c r="C14" s="274">
        <v>167707.77988257422</v>
      </c>
      <c r="D14" s="274">
        <f t="shared" si="0"/>
        <v>171290.44414435068</v>
      </c>
      <c r="M14" s="66"/>
    </row>
    <row r="15" spans="1:13">
      <c r="A15" s="28">
        <v>15</v>
      </c>
      <c r="B15" s="29">
        <v>1982</v>
      </c>
      <c r="C15" s="274">
        <v>169267.73114430526</v>
      </c>
      <c r="D15" s="274">
        <f t="shared" si="0"/>
        <v>174117.41023264671</v>
      </c>
      <c r="M15" s="66"/>
    </row>
    <row r="16" spans="1:13">
      <c r="A16" s="28">
        <v>16</v>
      </c>
      <c r="B16" s="29">
        <v>1983</v>
      </c>
      <c r="C16" s="274">
        <v>172570.15756778221</v>
      </c>
      <c r="D16" s="274">
        <f t="shared" si="0"/>
        <v>176991.03238108964</v>
      </c>
      <c r="M16" s="66"/>
    </row>
    <row r="17" spans="1:14">
      <c r="A17" s="28">
        <v>17</v>
      </c>
      <c r="B17" s="29">
        <v>1984</v>
      </c>
      <c r="C17" s="274">
        <v>179095.66635955512</v>
      </c>
      <c r="D17" s="274">
        <f t="shared" si="0"/>
        <v>179912.08059818801</v>
      </c>
      <c r="M17" s="66"/>
    </row>
    <row r="18" spans="1:14">
      <c r="A18" s="28">
        <v>18</v>
      </c>
      <c r="B18" s="29">
        <v>1985</v>
      </c>
      <c r="C18" s="274">
        <v>182938.74735849342</v>
      </c>
      <c r="D18" s="274">
        <f t="shared" si="0"/>
        <v>182881.33760062326</v>
      </c>
      <c r="M18" s="66"/>
    </row>
    <row r="19" spans="1:14">
      <c r="A19" s="28">
        <v>19</v>
      </c>
      <c r="B19" s="29">
        <v>1986</v>
      </c>
      <c r="C19" s="274">
        <v>186678.31308087954</v>
      </c>
      <c r="D19" s="274">
        <f t="shared" si="0"/>
        <v>185899.59902297962</v>
      </c>
      <c r="M19" s="66"/>
    </row>
    <row r="20" spans="1:14">
      <c r="A20" s="28">
        <v>20</v>
      </c>
      <c r="B20" s="29">
        <v>1987</v>
      </c>
      <c r="C20" s="274">
        <v>192095.48356208394</v>
      </c>
      <c r="D20" s="274">
        <f t="shared" si="0"/>
        <v>188967.67363094279</v>
      </c>
      <c r="M20" s="66"/>
    </row>
    <row r="21" spans="1:14">
      <c r="A21" s="28">
        <v>21</v>
      </c>
      <c r="B21" s="29">
        <v>1988</v>
      </c>
      <c r="C21" s="274">
        <v>194998.68539693055</v>
      </c>
      <c r="D21" s="274">
        <f t="shared" si="0"/>
        <v>192086.38353800966</v>
      </c>
      <c r="M21" s="66"/>
    </row>
    <row r="22" spans="1:14">
      <c r="A22" s="28">
        <v>22</v>
      </c>
      <c r="B22" s="29">
        <v>1989</v>
      </c>
      <c r="C22" s="274">
        <v>198553.60934721917</v>
      </c>
      <c r="D22" s="274">
        <f t="shared" si="0"/>
        <v>195256.56442578736</v>
      </c>
      <c r="M22" s="66"/>
    </row>
    <row r="23" spans="1:14">
      <c r="A23" s="28">
        <v>23</v>
      </c>
      <c r="B23" s="29">
        <v>1990</v>
      </c>
      <c r="C23" s="274">
        <v>198555.62692056986</v>
      </c>
      <c r="D23" s="274">
        <f t="shared" si="0"/>
        <v>198479.06576791688</v>
      </c>
      <c r="M23" s="66"/>
      <c r="N23" s="66"/>
    </row>
    <row r="24" spans="1:14">
      <c r="A24" s="28">
        <v>24</v>
      </c>
      <c r="B24" s="29">
        <v>1991</v>
      </c>
      <c r="C24" s="274">
        <v>195056.05381517412</v>
      </c>
      <c r="D24" s="274">
        <f t="shared" si="0"/>
        <v>201754.75105769129</v>
      </c>
      <c r="M24" s="66"/>
      <c r="N24" s="66"/>
    </row>
    <row r="25" spans="1:14">
      <c r="A25" s="28">
        <v>25</v>
      </c>
      <c r="B25" s="29">
        <v>1992</v>
      </c>
      <c r="C25" s="274">
        <v>191095.27386977806</v>
      </c>
      <c r="D25" s="274">
        <f t="shared" si="0"/>
        <v>205084.4980394438</v>
      </c>
      <c r="M25" s="66"/>
      <c r="N25" s="66"/>
    </row>
    <row r="26" spans="1:14">
      <c r="A26" s="28">
        <v>26</v>
      </c>
      <c r="B26" s="29">
        <v>1993</v>
      </c>
      <c r="C26" s="274">
        <v>186045.48208676741</v>
      </c>
      <c r="D26" s="274">
        <f t="shared" si="0"/>
        <v>208469.19894374022</v>
      </c>
      <c r="M26" s="66"/>
      <c r="N26" s="66"/>
    </row>
    <row r="27" spans="1:14">
      <c r="A27" s="28">
        <v>27</v>
      </c>
      <c r="B27" s="29">
        <v>1994</v>
      </c>
      <c r="C27" s="274">
        <v>190388.66311557041</v>
      </c>
      <c r="D27" s="274">
        <f t="shared" si="0"/>
        <v>211909.76072646177</v>
      </c>
      <c r="M27" s="66"/>
      <c r="N27" s="66"/>
    </row>
    <row r="28" spans="1:14">
      <c r="A28" s="28">
        <v>28</v>
      </c>
      <c r="B28" s="29">
        <v>1995</v>
      </c>
      <c r="C28" s="274">
        <v>197146.89700625133</v>
      </c>
      <c r="D28" s="274">
        <f t="shared" si="0"/>
        <v>215407.10531182453</v>
      </c>
      <c r="M28" s="66"/>
      <c r="N28" s="66"/>
    </row>
    <row r="29" spans="1:14">
      <c r="A29" s="28">
        <v>29</v>
      </c>
      <c r="B29" s="29">
        <v>1996</v>
      </c>
      <c r="C29" s="274">
        <v>199105.84551077022</v>
      </c>
      <c r="D29" s="274">
        <f t="shared" si="0"/>
        <v>218962.16983942516</v>
      </c>
      <c r="M29" s="66"/>
      <c r="N29" s="66"/>
    </row>
    <row r="30" spans="1:14">
      <c r="A30" s="28">
        <v>30</v>
      </c>
      <c r="B30" s="29">
        <v>1997</v>
      </c>
      <c r="C30" s="274">
        <v>203440.59286964178</v>
      </c>
      <c r="D30" s="274">
        <f t="shared" si="0"/>
        <v>222575.9069153498</v>
      </c>
      <c r="M30" s="66"/>
      <c r="N30" s="66"/>
    </row>
    <row r="31" spans="1:14">
      <c r="A31" s="28">
        <v>31</v>
      </c>
      <c r="B31" s="29">
        <v>1998</v>
      </c>
      <c r="C31" s="274">
        <v>209737.24096603136</v>
      </c>
      <c r="D31" s="274">
        <f t="shared" si="0"/>
        <v>226249.28486742734</v>
      </c>
      <c r="M31" s="66"/>
      <c r="N31" s="66"/>
    </row>
    <row r="32" spans="1:14">
      <c r="A32" s="28">
        <v>32</v>
      </c>
      <c r="B32" s="29">
        <v>1999</v>
      </c>
      <c r="C32" s="274">
        <v>218131.41318291691</v>
      </c>
      <c r="D32" s="274">
        <f t="shared" si="0"/>
        <v>229983.28800470938</v>
      </c>
      <c r="M32" s="66"/>
      <c r="N32" s="66"/>
    </row>
    <row r="33" spans="1:14">
      <c r="A33" s="28">
        <v>33</v>
      </c>
      <c r="B33" s="29">
        <v>2000</v>
      </c>
      <c r="C33" s="274">
        <v>226778.65959600999</v>
      </c>
      <c r="D33" s="274">
        <f t="shared" si="0"/>
        <v>233778.9168812171</v>
      </c>
      <c r="M33" s="66"/>
      <c r="N33" s="66"/>
    </row>
    <row r="34" spans="1:14">
      <c r="C34" s="275"/>
    </row>
    <row r="35" spans="1:14">
      <c r="C35" s="275"/>
    </row>
  </sheetData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A2CDD-A59A-4D21-9C86-A3051E424A47}">
  <dimension ref="A1:K46"/>
  <sheetViews>
    <sheetView workbookViewId="0">
      <selection activeCell="D8" sqref="D8"/>
    </sheetView>
  </sheetViews>
  <sheetFormatPr defaultRowHeight="13.2"/>
  <cols>
    <col min="1" max="1" width="5.6640625" style="244" customWidth="1"/>
    <col min="2" max="2" width="6.44140625" style="2" customWidth="1"/>
    <col min="3" max="3" width="10.88671875" style="2" customWidth="1"/>
    <col min="4" max="4" width="11.109375" style="2" customWidth="1"/>
    <col min="5" max="5" width="12.33203125" style="2" customWidth="1"/>
    <col min="6" max="257" width="8.88671875" style="2"/>
    <col min="258" max="258" width="6.44140625" style="2" customWidth="1"/>
    <col min="259" max="259" width="8.88671875" style="2"/>
    <col min="260" max="260" width="11.109375" style="2" customWidth="1"/>
    <col min="261" max="261" width="12.33203125" style="2" customWidth="1"/>
    <col min="262" max="513" width="8.88671875" style="2"/>
    <col min="514" max="514" width="6.44140625" style="2" customWidth="1"/>
    <col min="515" max="515" width="8.88671875" style="2"/>
    <col min="516" max="516" width="11.109375" style="2" customWidth="1"/>
    <col min="517" max="517" width="12.33203125" style="2" customWidth="1"/>
    <col min="518" max="769" width="8.88671875" style="2"/>
    <col min="770" max="770" width="6.44140625" style="2" customWidth="1"/>
    <col min="771" max="771" width="8.88671875" style="2"/>
    <col min="772" max="772" width="11.109375" style="2" customWidth="1"/>
    <col min="773" max="773" width="12.33203125" style="2" customWidth="1"/>
    <col min="774" max="1025" width="8.88671875" style="2"/>
    <col min="1026" max="1026" width="6.44140625" style="2" customWidth="1"/>
    <col min="1027" max="1027" width="8.88671875" style="2"/>
    <col min="1028" max="1028" width="11.109375" style="2" customWidth="1"/>
    <col min="1029" max="1029" width="12.33203125" style="2" customWidth="1"/>
    <col min="1030" max="1281" width="8.88671875" style="2"/>
    <col min="1282" max="1282" width="6.44140625" style="2" customWidth="1"/>
    <col min="1283" max="1283" width="8.88671875" style="2"/>
    <col min="1284" max="1284" width="11.109375" style="2" customWidth="1"/>
    <col min="1285" max="1285" width="12.33203125" style="2" customWidth="1"/>
    <col min="1286" max="1537" width="8.88671875" style="2"/>
    <col min="1538" max="1538" width="6.44140625" style="2" customWidth="1"/>
    <col min="1539" max="1539" width="8.88671875" style="2"/>
    <col min="1540" max="1540" width="11.109375" style="2" customWidth="1"/>
    <col min="1541" max="1541" width="12.33203125" style="2" customWidth="1"/>
    <col min="1542" max="1793" width="8.88671875" style="2"/>
    <col min="1794" max="1794" width="6.44140625" style="2" customWidth="1"/>
    <col min="1795" max="1795" width="8.88671875" style="2"/>
    <col min="1796" max="1796" width="11.109375" style="2" customWidth="1"/>
    <col min="1797" max="1797" width="12.33203125" style="2" customWidth="1"/>
    <col min="1798" max="2049" width="8.88671875" style="2"/>
    <col min="2050" max="2050" width="6.44140625" style="2" customWidth="1"/>
    <col min="2051" max="2051" width="8.88671875" style="2"/>
    <col min="2052" max="2052" width="11.109375" style="2" customWidth="1"/>
    <col min="2053" max="2053" width="12.33203125" style="2" customWidth="1"/>
    <col min="2054" max="2305" width="8.88671875" style="2"/>
    <col min="2306" max="2306" width="6.44140625" style="2" customWidth="1"/>
    <col min="2307" max="2307" width="8.88671875" style="2"/>
    <col min="2308" max="2308" width="11.109375" style="2" customWidth="1"/>
    <col min="2309" max="2309" width="12.33203125" style="2" customWidth="1"/>
    <col min="2310" max="2561" width="8.88671875" style="2"/>
    <col min="2562" max="2562" width="6.44140625" style="2" customWidth="1"/>
    <col min="2563" max="2563" width="8.88671875" style="2"/>
    <col min="2564" max="2564" width="11.109375" style="2" customWidth="1"/>
    <col min="2565" max="2565" width="12.33203125" style="2" customWidth="1"/>
    <col min="2566" max="2817" width="8.88671875" style="2"/>
    <col min="2818" max="2818" width="6.44140625" style="2" customWidth="1"/>
    <col min="2819" max="2819" width="8.88671875" style="2"/>
    <col min="2820" max="2820" width="11.109375" style="2" customWidth="1"/>
    <col min="2821" max="2821" width="12.33203125" style="2" customWidth="1"/>
    <col min="2822" max="3073" width="8.88671875" style="2"/>
    <col min="3074" max="3074" width="6.44140625" style="2" customWidth="1"/>
    <col min="3075" max="3075" width="8.88671875" style="2"/>
    <col min="3076" max="3076" width="11.109375" style="2" customWidth="1"/>
    <col min="3077" max="3077" width="12.33203125" style="2" customWidth="1"/>
    <col min="3078" max="3329" width="8.88671875" style="2"/>
    <col min="3330" max="3330" width="6.44140625" style="2" customWidth="1"/>
    <col min="3331" max="3331" width="8.88671875" style="2"/>
    <col min="3332" max="3332" width="11.109375" style="2" customWidth="1"/>
    <col min="3333" max="3333" width="12.33203125" style="2" customWidth="1"/>
    <col min="3334" max="3585" width="8.88671875" style="2"/>
    <col min="3586" max="3586" width="6.44140625" style="2" customWidth="1"/>
    <col min="3587" max="3587" width="8.88671875" style="2"/>
    <col min="3588" max="3588" width="11.109375" style="2" customWidth="1"/>
    <col min="3589" max="3589" width="12.33203125" style="2" customWidth="1"/>
    <col min="3590" max="3841" width="8.88671875" style="2"/>
    <col min="3842" max="3842" width="6.44140625" style="2" customWidth="1"/>
    <col min="3843" max="3843" width="8.88671875" style="2"/>
    <col min="3844" max="3844" width="11.109375" style="2" customWidth="1"/>
    <col min="3845" max="3845" width="12.33203125" style="2" customWidth="1"/>
    <col min="3846" max="4097" width="8.88671875" style="2"/>
    <col min="4098" max="4098" width="6.44140625" style="2" customWidth="1"/>
    <col min="4099" max="4099" width="8.88671875" style="2"/>
    <col min="4100" max="4100" width="11.109375" style="2" customWidth="1"/>
    <col min="4101" max="4101" width="12.33203125" style="2" customWidth="1"/>
    <col min="4102" max="4353" width="8.88671875" style="2"/>
    <col min="4354" max="4354" width="6.44140625" style="2" customWidth="1"/>
    <col min="4355" max="4355" width="8.88671875" style="2"/>
    <col min="4356" max="4356" width="11.109375" style="2" customWidth="1"/>
    <col min="4357" max="4357" width="12.33203125" style="2" customWidth="1"/>
    <col min="4358" max="4609" width="8.88671875" style="2"/>
    <col min="4610" max="4610" width="6.44140625" style="2" customWidth="1"/>
    <col min="4611" max="4611" width="8.88671875" style="2"/>
    <col min="4612" max="4612" width="11.109375" style="2" customWidth="1"/>
    <col min="4613" max="4613" width="12.33203125" style="2" customWidth="1"/>
    <col min="4614" max="4865" width="8.88671875" style="2"/>
    <col min="4866" max="4866" width="6.44140625" style="2" customWidth="1"/>
    <col min="4867" max="4867" width="8.88671875" style="2"/>
    <col min="4868" max="4868" width="11.109375" style="2" customWidth="1"/>
    <col min="4869" max="4869" width="12.33203125" style="2" customWidth="1"/>
    <col min="4870" max="5121" width="8.88671875" style="2"/>
    <col min="5122" max="5122" width="6.44140625" style="2" customWidth="1"/>
    <col min="5123" max="5123" width="8.88671875" style="2"/>
    <col min="5124" max="5124" width="11.109375" style="2" customWidth="1"/>
    <col min="5125" max="5125" width="12.33203125" style="2" customWidth="1"/>
    <col min="5126" max="5377" width="8.88671875" style="2"/>
    <col min="5378" max="5378" width="6.44140625" style="2" customWidth="1"/>
    <col min="5379" max="5379" width="8.88671875" style="2"/>
    <col min="5380" max="5380" width="11.109375" style="2" customWidth="1"/>
    <col min="5381" max="5381" width="12.33203125" style="2" customWidth="1"/>
    <col min="5382" max="5633" width="8.88671875" style="2"/>
    <col min="5634" max="5634" width="6.44140625" style="2" customWidth="1"/>
    <col min="5635" max="5635" width="8.88671875" style="2"/>
    <col min="5636" max="5636" width="11.109375" style="2" customWidth="1"/>
    <col min="5637" max="5637" width="12.33203125" style="2" customWidth="1"/>
    <col min="5638" max="5889" width="8.88671875" style="2"/>
    <col min="5890" max="5890" width="6.44140625" style="2" customWidth="1"/>
    <col min="5891" max="5891" width="8.88671875" style="2"/>
    <col min="5892" max="5892" width="11.109375" style="2" customWidth="1"/>
    <col min="5893" max="5893" width="12.33203125" style="2" customWidth="1"/>
    <col min="5894" max="6145" width="8.88671875" style="2"/>
    <col min="6146" max="6146" width="6.44140625" style="2" customWidth="1"/>
    <col min="6147" max="6147" width="8.88671875" style="2"/>
    <col min="6148" max="6148" width="11.109375" style="2" customWidth="1"/>
    <col min="6149" max="6149" width="12.33203125" style="2" customWidth="1"/>
    <col min="6150" max="6401" width="8.88671875" style="2"/>
    <col min="6402" max="6402" width="6.44140625" style="2" customWidth="1"/>
    <col min="6403" max="6403" width="8.88671875" style="2"/>
    <col min="6404" max="6404" width="11.109375" style="2" customWidth="1"/>
    <col min="6405" max="6405" width="12.33203125" style="2" customWidth="1"/>
    <col min="6406" max="6657" width="8.88671875" style="2"/>
    <col min="6658" max="6658" width="6.44140625" style="2" customWidth="1"/>
    <col min="6659" max="6659" width="8.88671875" style="2"/>
    <col min="6660" max="6660" width="11.109375" style="2" customWidth="1"/>
    <col min="6661" max="6661" width="12.33203125" style="2" customWidth="1"/>
    <col min="6662" max="6913" width="8.88671875" style="2"/>
    <col min="6914" max="6914" width="6.44140625" style="2" customWidth="1"/>
    <col min="6915" max="6915" width="8.88671875" style="2"/>
    <col min="6916" max="6916" width="11.109375" style="2" customWidth="1"/>
    <col min="6917" max="6917" width="12.33203125" style="2" customWidth="1"/>
    <col min="6918" max="7169" width="8.88671875" style="2"/>
    <col min="7170" max="7170" width="6.44140625" style="2" customWidth="1"/>
    <col min="7171" max="7171" width="8.88671875" style="2"/>
    <col min="7172" max="7172" width="11.109375" style="2" customWidth="1"/>
    <col min="7173" max="7173" width="12.33203125" style="2" customWidth="1"/>
    <col min="7174" max="7425" width="8.88671875" style="2"/>
    <col min="7426" max="7426" width="6.44140625" style="2" customWidth="1"/>
    <col min="7427" max="7427" width="8.88671875" style="2"/>
    <col min="7428" max="7428" width="11.109375" style="2" customWidth="1"/>
    <col min="7429" max="7429" width="12.33203125" style="2" customWidth="1"/>
    <col min="7430" max="7681" width="8.88671875" style="2"/>
    <col min="7682" max="7682" width="6.44140625" style="2" customWidth="1"/>
    <col min="7683" max="7683" width="8.88671875" style="2"/>
    <col min="7684" max="7684" width="11.109375" style="2" customWidth="1"/>
    <col min="7685" max="7685" width="12.33203125" style="2" customWidth="1"/>
    <col min="7686" max="7937" width="8.88671875" style="2"/>
    <col min="7938" max="7938" width="6.44140625" style="2" customWidth="1"/>
    <col min="7939" max="7939" width="8.88671875" style="2"/>
    <col min="7940" max="7940" width="11.109375" style="2" customWidth="1"/>
    <col min="7941" max="7941" width="12.33203125" style="2" customWidth="1"/>
    <col min="7942" max="8193" width="8.88671875" style="2"/>
    <col min="8194" max="8194" width="6.44140625" style="2" customWidth="1"/>
    <col min="8195" max="8195" width="8.88671875" style="2"/>
    <col min="8196" max="8196" width="11.109375" style="2" customWidth="1"/>
    <col min="8197" max="8197" width="12.33203125" style="2" customWidth="1"/>
    <col min="8198" max="8449" width="8.88671875" style="2"/>
    <col min="8450" max="8450" width="6.44140625" style="2" customWidth="1"/>
    <col min="8451" max="8451" width="8.88671875" style="2"/>
    <col min="8452" max="8452" width="11.109375" style="2" customWidth="1"/>
    <col min="8453" max="8453" width="12.33203125" style="2" customWidth="1"/>
    <col min="8454" max="8705" width="8.88671875" style="2"/>
    <col min="8706" max="8706" width="6.44140625" style="2" customWidth="1"/>
    <col min="8707" max="8707" width="8.88671875" style="2"/>
    <col min="8708" max="8708" width="11.109375" style="2" customWidth="1"/>
    <col min="8709" max="8709" width="12.33203125" style="2" customWidth="1"/>
    <col min="8710" max="8961" width="8.88671875" style="2"/>
    <col min="8962" max="8962" width="6.44140625" style="2" customWidth="1"/>
    <col min="8963" max="8963" width="8.88671875" style="2"/>
    <col min="8964" max="8964" width="11.109375" style="2" customWidth="1"/>
    <col min="8965" max="8965" width="12.33203125" style="2" customWidth="1"/>
    <col min="8966" max="9217" width="8.88671875" style="2"/>
    <col min="9218" max="9218" width="6.44140625" style="2" customWidth="1"/>
    <col min="9219" max="9219" width="8.88671875" style="2"/>
    <col min="9220" max="9220" width="11.109375" style="2" customWidth="1"/>
    <col min="9221" max="9221" width="12.33203125" style="2" customWidth="1"/>
    <col min="9222" max="9473" width="8.88671875" style="2"/>
    <col min="9474" max="9474" width="6.44140625" style="2" customWidth="1"/>
    <col min="9475" max="9475" width="8.88671875" style="2"/>
    <col min="9476" max="9476" width="11.109375" style="2" customWidth="1"/>
    <col min="9477" max="9477" width="12.33203125" style="2" customWidth="1"/>
    <col min="9478" max="9729" width="8.88671875" style="2"/>
    <col min="9730" max="9730" width="6.44140625" style="2" customWidth="1"/>
    <col min="9731" max="9731" width="8.88671875" style="2"/>
    <col min="9732" max="9732" width="11.109375" style="2" customWidth="1"/>
    <col min="9733" max="9733" width="12.33203125" style="2" customWidth="1"/>
    <col min="9734" max="9985" width="8.88671875" style="2"/>
    <col min="9986" max="9986" width="6.44140625" style="2" customWidth="1"/>
    <col min="9987" max="9987" width="8.88671875" style="2"/>
    <col min="9988" max="9988" width="11.109375" style="2" customWidth="1"/>
    <col min="9989" max="9989" width="12.33203125" style="2" customWidth="1"/>
    <col min="9990" max="10241" width="8.88671875" style="2"/>
    <col min="10242" max="10242" width="6.44140625" style="2" customWidth="1"/>
    <col min="10243" max="10243" width="8.88671875" style="2"/>
    <col min="10244" max="10244" width="11.109375" style="2" customWidth="1"/>
    <col min="10245" max="10245" width="12.33203125" style="2" customWidth="1"/>
    <col min="10246" max="10497" width="8.88671875" style="2"/>
    <col min="10498" max="10498" width="6.44140625" style="2" customWidth="1"/>
    <col min="10499" max="10499" width="8.88671875" style="2"/>
    <col min="10500" max="10500" width="11.109375" style="2" customWidth="1"/>
    <col min="10501" max="10501" width="12.33203125" style="2" customWidth="1"/>
    <col min="10502" max="10753" width="8.88671875" style="2"/>
    <col min="10754" max="10754" width="6.44140625" style="2" customWidth="1"/>
    <col min="10755" max="10755" width="8.88671875" style="2"/>
    <col min="10756" max="10756" width="11.109375" style="2" customWidth="1"/>
    <col min="10757" max="10757" width="12.33203125" style="2" customWidth="1"/>
    <col min="10758" max="11009" width="8.88671875" style="2"/>
    <col min="11010" max="11010" width="6.44140625" style="2" customWidth="1"/>
    <col min="11011" max="11011" width="8.88671875" style="2"/>
    <col min="11012" max="11012" width="11.109375" style="2" customWidth="1"/>
    <col min="11013" max="11013" width="12.33203125" style="2" customWidth="1"/>
    <col min="11014" max="11265" width="8.88671875" style="2"/>
    <col min="11266" max="11266" width="6.44140625" style="2" customWidth="1"/>
    <col min="11267" max="11267" width="8.88671875" style="2"/>
    <col min="11268" max="11268" width="11.109375" style="2" customWidth="1"/>
    <col min="11269" max="11269" width="12.33203125" style="2" customWidth="1"/>
    <col min="11270" max="11521" width="8.88671875" style="2"/>
    <col min="11522" max="11522" width="6.44140625" style="2" customWidth="1"/>
    <col min="11523" max="11523" width="8.88671875" style="2"/>
    <col min="11524" max="11524" width="11.109375" style="2" customWidth="1"/>
    <col min="11525" max="11525" width="12.33203125" style="2" customWidth="1"/>
    <col min="11526" max="11777" width="8.88671875" style="2"/>
    <col min="11778" max="11778" width="6.44140625" style="2" customWidth="1"/>
    <col min="11779" max="11779" width="8.88671875" style="2"/>
    <col min="11780" max="11780" width="11.109375" style="2" customWidth="1"/>
    <col min="11781" max="11781" width="12.33203125" style="2" customWidth="1"/>
    <col min="11782" max="12033" width="8.88671875" style="2"/>
    <col min="12034" max="12034" width="6.44140625" style="2" customWidth="1"/>
    <col min="12035" max="12035" width="8.88671875" style="2"/>
    <col min="12036" max="12036" width="11.109375" style="2" customWidth="1"/>
    <col min="12037" max="12037" width="12.33203125" style="2" customWidth="1"/>
    <col min="12038" max="12289" width="8.88671875" style="2"/>
    <col min="12290" max="12290" width="6.44140625" style="2" customWidth="1"/>
    <col min="12291" max="12291" width="8.88671875" style="2"/>
    <col min="12292" max="12292" width="11.109375" style="2" customWidth="1"/>
    <col min="12293" max="12293" width="12.33203125" style="2" customWidth="1"/>
    <col min="12294" max="12545" width="8.88671875" style="2"/>
    <col min="12546" max="12546" width="6.44140625" style="2" customWidth="1"/>
    <col min="12547" max="12547" width="8.88671875" style="2"/>
    <col min="12548" max="12548" width="11.109375" style="2" customWidth="1"/>
    <col min="12549" max="12549" width="12.33203125" style="2" customWidth="1"/>
    <col min="12550" max="12801" width="8.88671875" style="2"/>
    <col min="12802" max="12802" width="6.44140625" style="2" customWidth="1"/>
    <col min="12803" max="12803" width="8.88671875" style="2"/>
    <col min="12804" max="12804" width="11.109375" style="2" customWidth="1"/>
    <col min="12805" max="12805" width="12.33203125" style="2" customWidth="1"/>
    <col min="12806" max="13057" width="8.88671875" style="2"/>
    <col min="13058" max="13058" width="6.44140625" style="2" customWidth="1"/>
    <col min="13059" max="13059" width="8.88671875" style="2"/>
    <col min="13060" max="13060" width="11.109375" style="2" customWidth="1"/>
    <col min="13061" max="13061" width="12.33203125" style="2" customWidth="1"/>
    <col min="13062" max="13313" width="8.88671875" style="2"/>
    <col min="13314" max="13314" width="6.44140625" style="2" customWidth="1"/>
    <col min="13315" max="13315" width="8.88671875" style="2"/>
    <col min="13316" max="13316" width="11.109375" style="2" customWidth="1"/>
    <col min="13317" max="13317" width="12.33203125" style="2" customWidth="1"/>
    <col min="13318" max="13569" width="8.88671875" style="2"/>
    <col min="13570" max="13570" width="6.44140625" style="2" customWidth="1"/>
    <col min="13571" max="13571" width="8.88671875" style="2"/>
    <col min="13572" max="13572" width="11.109375" style="2" customWidth="1"/>
    <col min="13573" max="13573" width="12.33203125" style="2" customWidth="1"/>
    <col min="13574" max="13825" width="8.88671875" style="2"/>
    <col min="13826" max="13826" width="6.44140625" style="2" customWidth="1"/>
    <col min="13827" max="13827" width="8.88671875" style="2"/>
    <col min="13828" max="13828" width="11.109375" style="2" customWidth="1"/>
    <col min="13829" max="13829" width="12.33203125" style="2" customWidth="1"/>
    <col min="13830" max="14081" width="8.88671875" style="2"/>
    <col min="14082" max="14082" width="6.44140625" style="2" customWidth="1"/>
    <col min="14083" max="14083" width="8.88671875" style="2"/>
    <col min="14084" max="14084" width="11.109375" style="2" customWidth="1"/>
    <col min="14085" max="14085" width="12.33203125" style="2" customWidth="1"/>
    <col min="14086" max="14337" width="8.88671875" style="2"/>
    <col min="14338" max="14338" width="6.44140625" style="2" customWidth="1"/>
    <col min="14339" max="14339" width="8.88671875" style="2"/>
    <col min="14340" max="14340" width="11.109375" style="2" customWidth="1"/>
    <col min="14341" max="14341" width="12.33203125" style="2" customWidth="1"/>
    <col min="14342" max="14593" width="8.88671875" style="2"/>
    <col min="14594" max="14594" width="6.44140625" style="2" customWidth="1"/>
    <col min="14595" max="14595" width="8.88671875" style="2"/>
    <col min="14596" max="14596" width="11.109375" style="2" customWidth="1"/>
    <col min="14597" max="14597" width="12.33203125" style="2" customWidth="1"/>
    <col min="14598" max="14849" width="8.88671875" style="2"/>
    <col min="14850" max="14850" width="6.44140625" style="2" customWidth="1"/>
    <col min="14851" max="14851" width="8.88671875" style="2"/>
    <col min="14852" max="14852" width="11.109375" style="2" customWidth="1"/>
    <col min="14853" max="14853" width="12.33203125" style="2" customWidth="1"/>
    <col min="14854" max="15105" width="8.88671875" style="2"/>
    <col min="15106" max="15106" width="6.44140625" style="2" customWidth="1"/>
    <col min="15107" max="15107" width="8.88671875" style="2"/>
    <col min="15108" max="15108" width="11.109375" style="2" customWidth="1"/>
    <col min="15109" max="15109" width="12.33203125" style="2" customWidth="1"/>
    <col min="15110" max="15361" width="8.88671875" style="2"/>
    <col min="15362" max="15362" width="6.44140625" style="2" customWidth="1"/>
    <col min="15363" max="15363" width="8.88671875" style="2"/>
    <col min="15364" max="15364" width="11.109375" style="2" customWidth="1"/>
    <col min="15365" max="15365" width="12.33203125" style="2" customWidth="1"/>
    <col min="15366" max="15617" width="8.88671875" style="2"/>
    <col min="15618" max="15618" width="6.44140625" style="2" customWidth="1"/>
    <col min="15619" max="15619" width="8.88671875" style="2"/>
    <col min="15620" max="15620" width="11.109375" style="2" customWidth="1"/>
    <col min="15621" max="15621" width="12.33203125" style="2" customWidth="1"/>
    <col min="15622" max="15873" width="8.88671875" style="2"/>
    <col min="15874" max="15874" width="6.44140625" style="2" customWidth="1"/>
    <col min="15875" max="15875" width="8.88671875" style="2"/>
    <col min="15876" max="15876" width="11.109375" style="2" customWidth="1"/>
    <col min="15877" max="15877" width="12.33203125" style="2" customWidth="1"/>
    <col min="15878" max="16129" width="8.88671875" style="2"/>
    <col min="16130" max="16130" width="6.44140625" style="2" customWidth="1"/>
    <col min="16131" max="16131" width="8.88671875" style="2"/>
    <col min="16132" max="16132" width="11.109375" style="2" customWidth="1"/>
    <col min="16133" max="16133" width="12.33203125" style="2" customWidth="1"/>
    <col min="16134" max="16384" width="8.88671875" style="2"/>
  </cols>
  <sheetData>
    <row r="1" spans="1:11">
      <c r="A1" s="80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80" t="s">
        <v>7</v>
      </c>
      <c r="H1" s="80" t="s">
        <v>17</v>
      </c>
      <c r="I1" s="80" t="s">
        <v>18</v>
      </c>
      <c r="J1" s="80" t="s">
        <v>36</v>
      </c>
    </row>
    <row r="2" spans="1:11" ht="15.6">
      <c r="A2" s="80">
        <v>2</v>
      </c>
      <c r="B2" s="1" t="s">
        <v>214</v>
      </c>
      <c r="K2" s="22"/>
    </row>
    <row r="3" spans="1:11">
      <c r="A3" s="80">
        <v>3</v>
      </c>
      <c r="C3" s="86" t="s">
        <v>200</v>
      </c>
      <c r="D3" s="87">
        <f>B28</f>
        <v>80</v>
      </c>
    </row>
    <row r="4" spans="1:11">
      <c r="A4" s="80">
        <v>4</v>
      </c>
      <c r="C4" s="86" t="s">
        <v>201</v>
      </c>
      <c r="D4" s="242">
        <f>C28</f>
        <v>661055</v>
      </c>
    </row>
    <row r="5" spans="1:11">
      <c r="A5" s="80">
        <v>5</v>
      </c>
      <c r="C5" s="82"/>
      <c r="D5" s="193" t="s">
        <v>170</v>
      </c>
      <c r="E5" s="193"/>
    </row>
    <row r="6" spans="1:11">
      <c r="A6" s="80">
        <v>6</v>
      </c>
      <c r="C6" s="86" t="s">
        <v>202</v>
      </c>
      <c r="D6" s="216" t="s">
        <v>203</v>
      </c>
      <c r="E6" s="216" t="s">
        <v>204</v>
      </c>
    </row>
    <row r="7" spans="1:11">
      <c r="A7" s="80">
        <v>7</v>
      </c>
      <c r="B7" s="20"/>
      <c r="C7" s="20" t="s">
        <v>13</v>
      </c>
      <c r="D7" s="20" t="s">
        <v>171</v>
      </c>
      <c r="E7" s="20" t="s">
        <v>171</v>
      </c>
    </row>
    <row r="8" spans="1:11">
      <c r="A8" s="80">
        <v>8</v>
      </c>
      <c r="B8" s="2">
        <v>1960</v>
      </c>
      <c r="C8" s="225">
        <v>391968.75699996948</v>
      </c>
      <c r="D8" s="245">
        <f>C8/$D$4</f>
        <v>0.59294424367105536</v>
      </c>
      <c r="E8" s="8">
        <f>100*C8/$D$4</f>
        <v>59.294424367105535</v>
      </c>
    </row>
    <row r="9" spans="1:11">
      <c r="A9" s="80">
        <v>9</v>
      </c>
      <c r="B9" s="2">
        <v>61</v>
      </c>
      <c r="C9" s="225">
        <v>412824.92999982834</v>
      </c>
      <c r="D9" s="93">
        <f t="shared" ref="D9:D46" si="0">C9/$D$4</f>
        <v>0.6244940738665139</v>
      </c>
      <c r="E9" s="8">
        <f t="shared" ref="E9:E46" si="1">100*C9/$D$4</f>
        <v>62.449407386651387</v>
      </c>
    </row>
    <row r="10" spans="1:11">
      <c r="A10" s="80">
        <v>10</v>
      </c>
      <c r="B10" s="2">
        <v>62</v>
      </c>
      <c r="C10" s="225">
        <v>426276.18200016022</v>
      </c>
      <c r="D10" s="93">
        <f t="shared" si="0"/>
        <v>0.64484223249224382</v>
      </c>
      <c r="E10" s="8">
        <f t="shared" si="1"/>
        <v>64.484223249224385</v>
      </c>
    </row>
    <row r="11" spans="1:11">
      <c r="A11" s="80">
        <v>11</v>
      </c>
      <c r="B11" s="2">
        <v>63</v>
      </c>
      <c r="C11" s="225">
        <v>445095.69600009918</v>
      </c>
      <c r="D11" s="93">
        <f t="shared" si="0"/>
        <v>0.67331114052552232</v>
      </c>
      <c r="E11" s="8">
        <f t="shared" si="1"/>
        <v>67.331114052552238</v>
      </c>
    </row>
    <row r="12" spans="1:11">
      <c r="A12" s="80">
        <v>12</v>
      </c>
      <c r="B12" s="2">
        <v>64</v>
      </c>
      <c r="C12" s="225">
        <v>462901.77500009537</v>
      </c>
      <c r="D12" s="93">
        <f t="shared" si="0"/>
        <v>0.70024699155152803</v>
      </c>
      <c r="E12" s="8">
        <f t="shared" si="1"/>
        <v>70.024699155152803</v>
      </c>
    </row>
    <row r="13" spans="1:11">
      <c r="A13" s="80">
        <v>13</v>
      </c>
      <c r="B13" s="2">
        <v>65</v>
      </c>
      <c r="C13" s="225">
        <v>482455.66099977493</v>
      </c>
      <c r="D13" s="93">
        <f t="shared" si="0"/>
        <v>0.72982680866157112</v>
      </c>
      <c r="E13" s="8">
        <f t="shared" si="1"/>
        <v>72.982680866157111</v>
      </c>
    </row>
    <row r="14" spans="1:11">
      <c r="A14" s="80">
        <v>14</v>
      </c>
      <c r="B14" s="2">
        <v>66</v>
      </c>
      <c r="C14" s="225">
        <v>491613.28399991989</v>
      </c>
      <c r="D14" s="93">
        <f t="shared" si="0"/>
        <v>0.74367985114690893</v>
      </c>
      <c r="E14" s="8">
        <f t="shared" si="1"/>
        <v>74.367985114690896</v>
      </c>
    </row>
    <row r="15" spans="1:11">
      <c r="A15" s="80">
        <v>15</v>
      </c>
      <c r="B15" s="2">
        <v>67</v>
      </c>
      <c r="C15" s="225">
        <v>502861.41900014877</v>
      </c>
      <c r="D15" s="93">
        <f t="shared" si="0"/>
        <v>0.76069528102827866</v>
      </c>
      <c r="E15" s="8">
        <f t="shared" si="1"/>
        <v>76.069528102827874</v>
      </c>
    </row>
    <row r="16" spans="1:11">
      <c r="A16" s="80">
        <v>16</v>
      </c>
      <c r="B16" s="2">
        <v>68</v>
      </c>
      <c r="C16" s="225">
        <v>523377.33300018311</v>
      </c>
      <c r="D16" s="93">
        <f t="shared" si="0"/>
        <v>0.79173039005859291</v>
      </c>
      <c r="E16" s="8">
        <f t="shared" si="1"/>
        <v>79.17303900585928</v>
      </c>
    </row>
    <row r="17" spans="1:5">
      <c r="A17" s="80">
        <v>17</v>
      </c>
      <c r="B17" s="2">
        <v>69</v>
      </c>
      <c r="C17" s="225">
        <v>546267.71700000763</v>
      </c>
      <c r="D17" s="93">
        <f t="shared" si="0"/>
        <v>0.82635743924485505</v>
      </c>
      <c r="E17" s="8">
        <f t="shared" si="1"/>
        <v>82.635743924485496</v>
      </c>
    </row>
    <row r="18" spans="1:5">
      <c r="A18" s="80">
        <v>18</v>
      </c>
      <c r="B18" s="2">
        <v>70</v>
      </c>
      <c r="C18" s="225">
        <v>565202.28199958801</v>
      </c>
      <c r="D18" s="93">
        <f t="shared" si="0"/>
        <v>0.85500038877186924</v>
      </c>
      <c r="E18" s="8">
        <f t="shared" si="1"/>
        <v>85.500038877186924</v>
      </c>
    </row>
    <row r="19" spans="1:5">
      <c r="A19" s="80">
        <v>19</v>
      </c>
      <c r="B19" s="2">
        <v>71</v>
      </c>
      <c r="C19" s="225">
        <v>564754.31499958038</v>
      </c>
      <c r="D19" s="93">
        <f t="shared" si="0"/>
        <v>0.85432273411377324</v>
      </c>
      <c r="E19" s="8">
        <f t="shared" si="1"/>
        <v>85.432273411377324</v>
      </c>
    </row>
    <row r="20" spans="1:5">
      <c r="A20" s="80">
        <v>20</v>
      </c>
      <c r="B20" s="2">
        <v>72</v>
      </c>
      <c r="C20" s="225">
        <v>583595.85999965668</v>
      </c>
      <c r="D20" s="93">
        <f t="shared" si="0"/>
        <v>0.88282496917753694</v>
      </c>
      <c r="E20" s="8">
        <f t="shared" si="1"/>
        <v>88.28249691775369</v>
      </c>
    </row>
    <row r="21" spans="1:5">
      <c r="A21" s="80">
        <v>21</v>
      </c>
      <c r="B21" s="2">
        <v>73</v>
      </c>
      <c r="C21" s="225">
        <v>597820.65100002289</v>
      </c>
      <c r="D21" s="93">
        <f t="shared" si="0"/>
        <v>0.90434328611087256</v>
      </c>
      <c r="E21" s="8">
        <f t="shared" si="1"/>
        <v>90.434328611087267</v>
      </c>
    </row>
    <row r="22" spans="1:5">
      <c r="A22" s="80">
        <v>22</v>
      </c>
      <c r="B22" s="2">
        <v>74</v>
      </c>
      <c r="C22" s="225">
        <v>618596.04300022125</v>
      </c>
      <c r="D22" s="93">
        <f t="shared" si="0"/>
        <v>0.93577091618733876</v>
      </c>
      <c r="E22" s="8">
        <f t="shared" si="1"/>
        <v>93.577091618733874</v>
      </c>
    </row>
    <row r="23" spans="1:5">
      <c r="A23" s="80">
        <v>23</v>
      </c>
      <c r="B23" s="2">
        <v>75</v>
      </c>
      <c r="C23" s="225">
        <v>636218.52900028229</v>
      </c>
      <c r="D23" s="93">
        <f t="shared" si="0"/>
        <v>0.9624290399441533</v>
      </c>
      <c r="E23" s="8">
        <f t="shared" si="1"/>
        <v>96.242903994415329</v>
      </c>
    </row>
    <row r="24" spans="1:5">
      <c r="A24" s="80">
        <v>24</v>
      </c>
      <c r="B24" s="2">
        <v>76</v>
      </c>
      <c r="C24" s="225">
        <v>662780.77499961853</v>
      </c>
      <c r="D24" s="93">
        <f t="shared" si="0"/>
        <v>1.0026106375409285</v>
      </c>
      <c r="E24" s="7">
        <f t="shared" si="1"/>
        <v>100.26106375409286</v>
      </c>
    </row>
    <row r="25" spans="1:5">
      <c r="A25" s="80">
        <v>25</v>
      </c>
      <c r="B25" s="2">
        <v>77</v>
      </c>
      <c r="C25" s="225">
        <v>655738.14500045776</v>
      </c>
      <c r="D25" s="93">
        <f t="shared" si="0"/>
        <v>0.99195701568017447</v>
      </c>
      <c r="E25" s="8">
        <f t="shared" si="1"/>
        <v>99.195701568017455</v>
      </c>
    </row>
    <row r="26" spans="1:5">
      <c r="A26" s="80">
        <v>26</v>
      </c>
      <c r="B26" s="2">
        <v>78</v>
      </c>
      <c r="C26" s="225">
        <v>651265.8170003891</v>
      </c>
      <c r="D26" s="93">
        <f t="shared" si="0"/>
        <v>0.98519157558809645</v>
      </c>
      <c r="E26" s="8">
        <f t="shared" si="1"/>
        <v>98.519157558809638</v>
      </c>
    </row>
    <row r="27" spans="1:5">
      <c r="A27" s="80">
        <v>27</v>
      </c>
      <c r="B27" s="2">
        <v>79</v>
      </c>
      <c r="C27" s="225">
        <v>666758.625</v>
      </c>
      <c r="D27" s="93">
        <f t="shared" si="0"/>
        <v>1.0086280642306615</v>
      </c>
      <c r="E27" s="8">
        <f t="shared" si="1"/>
        <v>100.86280642306616</v>
      </c>
    </row>
    <row r="28" spans="1:5">
      <c r="A28" s="80">
        <v>28</v>
      </c>
      <c r="B28" s="2">
        <v>80</v>
      </c>
      <c r="C28" s="225">
        <v>661055</v>
      </c>
      <c r="D28" s="93">
        <f t="shared" si="0"/>
        <v>1</v>
      </c>
      <c r="E28" s="8">
        <f t="shared" si="1"/>
        <v>100</v>
      </c>
    </row>
    <row r="29" spans="1:5">
      <c r="A29" s="80">
        <v>29</v>
      </c>
      <c r="B29" s="2">
        <v>81</v>
      </c>
      <c r="C29" s="225">
        <v>659350</v>
      </c>
      <c r="D29" s="93">
        <f t="shared" si="0"/>
        <v>0.997420789495579</v>
      </c>
      <c r="E29" s="8">
        <f t="shared" si="1"/>
        <v>99.742078949557907</v>
      </c>
    </row>
    <row r="30" spans="1:5">
      <c r="A30" s="80">
        <v>30</v>
      </c>
      <c r="B30" s="2">
        <v>82</v>
      </c>
      <c r="C30" s="225">
        <v>664107</v>
      </c>
      <c r="D30" s="93">
        <f t="shared" si="0"/>
        <v>1.0046168624395853</v>
      </c>
      <c r="E30" s="8">
        <f t="shared" si="1"/>
        <v>100.46168624395852</v>
      </c>
    </row>
    <row r="31" spans="1:5">
      <c r="A31" s="80">
        <v>31</v>
      </c>
      <c r="B31" s="2">
        <v>83</v>
      </c>
      <c r="C31" s="225">
        <v>650897</v>
      </c>
      <c r="D31" s="93">
        <f t="shared" si="0"/>
        <v>0.984633653780699</v>
      </c>
      <c r="E31" s="8">
        <f t="shared" si="1"/>
        <v>98.463365378069909</v>
      </c>
    </row>
    <row r="32" spans="1:5">
      <c r="A32" s="80">
        <v>32</v>
      </c>
      <c r="B32" s="2">
        <v>84</v>
      </c>
      <c r="C32" s="225">
        <v>660486</v>
      </c>
      <c r="D32" s="93">
        <f t="shared" si="0"/>
        <v>0.99913925467623721</v>
      </c>
      <c r="E32" s="8">
        <f t="shared" si="1"/>
        <v>99.913925467623727</v>
      </c>
    </row>
    <row r="33" spans="1:5">
      <c r="A33" s="80">
        <v>33</v>
      </c>
      <c r="B33" s="2">
        <v>85</v>
      </c>
      <c r="C33" s="225">
        <v>678181</v>
      </c>
      <c r="D33" s="93">
        <f t="shared" si="0"/>
        <v>1.0259070727851691</v>
      </c>
      <c r="E33" s="8">
        <f t="shared" si="1"/>
        <v>102.59070727851692</v>
      </c>
    </row>
    <row r="34" spans="1:5">
      <c r="A34" s="80">
        <v>34</v>
      </c>
      <c r="B34" s="2">
        <v>86</v>
      </c>
      <c r="C34" s="225">
        <v>708202</v>
      </c>
      <c r="D34" s="93">
        <f t="shared" si="0"/>
        <v>1.071320843197616</v>
      </c>
      <c r="E34" s="8">
        <f t="shared" si="1"/>
        <v>107.13208431976159</v>
      </c>
    </row>
    <row r="35" spans="1:5">
      <c r="A35" s="80">
        <v>35</v>
      </c>
      <c r="B35" s="2">
        <v>87</v>
      </c>
      <c r="C35" s="225">
        <v>740494</v>
      </c>
      <c r="D35" s="93">
        <f t="shared" si="0"/>
        <v>1.1201700312379455</v>
      </c>
      <c r="E35" s="8">
        <f t="shared" si="1"/>
        <v>112.01700312379454</v>
      </c>
    </row>
    <row r="36" spans="1:5">
      <c r="A36" s="80">
        <v>36</v>
      </c>
      <c r="B36" s="2">
        <v>88</v>
      </c>
      <c r="C36" s="225">
        <v>758507</v>
      </c>
      <c r="D36" s="93">
        <f t="shared" si="0"/>
        <v>1.147418898578787</v>
      </c>
      <c r="E36" s="8">
        <f t="shared" si="1"/>
        <v>114.74188985787869</v>
      </c>
    </row>
    <row r="37" spans="1:5">
      <c r="A37" s="80">
        <v>37</v>
      </c>
      <c r="B37" s="2">
        <v>89</v>
      </c>
      <c r="C37" s="225">
        <v>767348</v>
      </c>
      <c r="D37" s="93">
        <f t="shared" si="0"/>
        <v>1.160792974865934</v>
      </c>
      <c r="E37" s="8">
        <f t="shared" si="1"/>
        <v>116.0792974865934</v>
      </c>
    </row>
    <row r="38" spans="1:5">
      <c r="A38" s="80">
        <v>38</v>
      </c>
      <c r="B38" s="2">
        <v>90</v>
      </c>
      <c r="C38" s="225">
        <v>764262</v>
      </c>
      <c r="D38" s="93">
        <f t="shared" si="0"/>
        <v>1.1561246794896038</v>
      </c>
      <c r="E38" s="8">
        <f t="shared" si="1"/>
        <v>115.61246794896037</v>
      </c>
    </row>
    <row r="39" spans="1:5">
      <c r="A39" s="80">
        <v>39</v>
      </c>
      <c r="B39" s="2">
        <v>91</v>
      </c>
      <c r="C39" s="225">
        <v>771310</v>
      </c>
      <c r="D39" s="93">
        <f t="shared" si="0"/>
        <v>1.1667864247301662</v>
      </c>
      <c r="E39" s="8">
        <f t="shared" si="1"/>
        <v>116.67864247301662</v>
      </c>
    </row>
    <row r="40" spans="1:5">
      <c r="A40" s="80">
        <v>40</v>
      </c>
      <c r="B40" s="2">
        <v>92</v>
      </c>
      <c r="C40" s="225">
        <v>760507</v>
      </c>
      <c r="D40" s="93">
        <f t="shared" si="0"/>
        <v>1.1504443654461429</v>
      </c>
      <c r="E40" s="8">
        <f t="shared" si="1"/>
        <v>115.04443654461429</v>
      </c>
    </row>
    <row r="41" spans="1:5">
      <c r="A41" s="80">
        <v>41</v>
      </c>
      <c r="B41" s="2">
        <v>93</v>
      </c>
      <c r="C41" s="225">
        <v>737231</v>
      </c>
      <c r="D41" s="93">
        <f t="shared" si="0"/>
        <v>1.1152339820438542</v>
      </c>
      <c r="E41" s="8">
        <f t="shared" si="1"/>
        <v>111.52339820438542</v>
      </c>
    </row>
    <row r="42" spans="1:5">
      <c r="A42" s="80">
        <v>42</v>
      </c>
      <c r="B42" s="2">
        <v>94</v>
      </c>
      <c r="C42" s="225">
        <v>750370</v>
      </c>
      <c r="D42" s="93">
        <f t="shared" si="0"/>
        <v>1.1351097866289492</v>
      </c>
      <c r="E42" s="8">
        <f t="shared" si="1"/>
        <v>113.51097866289491</v>
      </c>
    </row>
    <row r="43" spans="1:5">
      <c r="A43" s="80">
        <v>43</v>
      </c>
      <c r="B43" s="2">
        <v>95</v>
      </c>
      <c r="C43" s="225">
        <v>756201</v>
      </c>
      <c r="D43" s="93">
        <f t="shared" si="0"/>
        <v>1.1439305352807254</v>
      </c>
      <c r="E43" s="8">
        <f t="shared" si="1"/>
        <v>114.39305352807256</v>
      </c>
    </row>
    <row r="44" spans="1:5">
      <c r="A44" s="80">
        <v>44</v>
      </c>
      <c r="B44" s="2">
        <v>96</v>
      </c>
      <c r="C44" s="225">
        <v>766015</v>
      </c>
      <c r="D44" s="93">
        <f t="shared" si="0"/>
        <v>1.1587765011988413</v>
      </c>
      <c r="E44" s="8">
        <f t="shared" si="1"/>
        <v>115.87765011988412</v>
      </c>
    </row>
    <row r="45" spans="1:5">
      <c r="A45" s="80">
        <v>45</v>
      </c>
      <c r="B45" s="2">
        <v>97</v>
      </c>
      <c r="C45" s="225">
        <v>781445</v>
      </c>
      <c r="D45" s="93">
        <f t="shared" si="0"/>
        <v>1.1821179780804925</v>
      </c>
      <c r="E45" s="8">
        <f t="shared" si="1"/>
        <v>118.21179780804925</v>
      </c>
    </row>
    <row r="46" spans="1:5">
      <c r="A46" s="80">
        <v>46</v>
      </c>
      <c r="B46" s="2">
        <v>98</v>
      </c>
      <c r="C46" s="225">
        <v>803325.46000003815</v>
      </c>
      <c r="D46" s="93">
        <f t="shared" si="0"/>
        <v>1.2152172814668041</v>
      </c>
      <c r="E46" s="8">
        <f t="shared" si="1"/>
        <v>121.5217281466804</v>
      </c>
    </row>
  </sheetData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1208A-829E-489C-8B51-F3D001F0B313}">
  <dimension ref="A1:J28"/>
  <sheetViews>
    <sheetView workbookViewId="0">
      <selection activeCell="C13" sqref="C13"/>
    </sheetView>
  </sheetViews>
  <sheetFormatPr defaultRowHeight="13.2"/>
  <cols>
    <col min="1" max="1" width="4.6640625" style="244" customWidth="1"/>
    <col min="2" max="2" width="8.88671875" style="2"/>
    <col min="3" max="3" width="14.33203125" style="2" customWidth="1"/>
    <col min="4" max="4" width="12.88671875" style="2" customWidth="1"/>
    <col min="5" max="258" width="8.88671875" style="2"/>
    <col min="259" max="259" width="14.33203125" style="2" customWidth="1"/>
    <col min="260" max="260" width="12.88671875" style="2" customWidth="1"/>
    <col min="261" max="514" width="8.88671875" style="2"/>
    <col min="515" max="515" width="14.33203125" style="2" customWidth="1"/>
    <col min="516" max="516" width="12.88671875" style="2" customWidth="1"/>
    <col min="517" max="770" width="8.88671875" style="2"/>
    <col min="771" max="771" width="14.33203125" style="2" customWidth="1"/>
    <col min="772" max="772" width="12.88671875" style="2" customWidth="1"/>
    <col min="773" max="1026" width="8.88671875" style="2"/>
    <col min="1027" max="1027" width="14.33203125" style="2" customWidth="1"/>
    <col min="1028" max="1028" width="12.88671875" style="2" customWidth="1"/>
    <col min="1029" max="1282" width="8.88671875" style="2"/>
    <col min="1283" max="1283" width="14.33203125" style="2" customWidth="1"/>
    <col min="1284" max="1284" width="12.88671875" style="2" customWidth="1"/>
    <col min="1285" max="1538" width="8.88671875" style="2"/>
    <col min="1539" max="1539" width="14.33203125" style="2" customWidth="1"/>
    <col min="1540" max="1540" width="12.88671875" style="2" customWidth="1"/>
    <col min="1541" max="1794" width="8.88671875" style="2"/>
    <col min="1795" max="1795" width="14.33203125" style="2" customWidth="1"/>
    <col min="1796" max="1796" width="12.88671875" style="2" customWidth="1"/>
    <col min="1797" max="2050" width="8.88671875" style="2"/>
    <col min="2051" max="2051" width="14.33203125" style="2" customWidth="1"/>
    <col min="2052" max="2052" width="12.88671875" style="2" customWidth="1"/>
    <col min="2053" max="2306" width="8.88671875" style="2"/>
    <col min="2307" max="2307" width="14.33203125" style="2" customWidth="1"/>
    <col min="2308" max="2308" width="12.88671875" style="2" customWidth="1"/>
    <col min="2309" max="2562" width="8.88671875" style="2"/>
    <col min="2563" max="2563" width="14.33203125" style="2" customWidth="1"/>
    <col min="2564" max="2564" width="12.88671875" style="2" customWidth="1"/>
    <col min="2565" max="2818" width="8.88671875" style="2"/>
    <col min="2819" max="2819" width="14.33203125" style="2" customWidth="1"/>
    <col min="2820" max="2820" width="12.88671875" style="2" customWidth="1"/>
    <col min="2821" max="3074" width="8.88671875" style="2"/>
    <col min="3075" max="3075" width="14.33203125" style="2" customWidth="1"/>
    <col min="3076" max="3076" width="12.88671875" style="2" customWidth="1"/>
    <col min="3077" max="3330" width="8.88671875" style="2"/>
    <col min="3331" max="3331" width="14.33203125" style="2" customWidth="1"/>
    <col min="3332" max="3332" width="12.88671875" style="2" customWidth="1"/>
    <col min="3333" max="3586" width="8.88671875" style="2"/>
    <col min="3587" max="3587" width="14.33203125" style="2" customWidth="1"/>
    <col min="3588" max="3588" width="12.88671875" style="2" customWidth="1"/>
    <col min="3589" max="3842" width="8.88671875" style="2"/>
    <col min="3843" max="3843" width="14.33203125" style="2" customWidth="1"/>
    <col min="3844" max="3844" width="12.88671875" style="2" customWidth="1"/>
    <col min="3845" max="4098" width="8.88671875" style="2"/>
    <col min="4099" max="4099" width="14.33203125" style="2" customWidth="1"/>
    <col min="4100" max="4100" width="12.88671875" style="2" customWidth="1"/>
    <col min="4101" max="4354" width="8.88671875" style="2"/>
    <col min="4355" max="4355" width="14.33203125" style="2" customWidth="1"/>
    <col min="4356" max="4356" width="12.88671875" style="2" customWidth="1"/>
    <col min="4357" max="4610" width="8.88671875" style="2"/>
    <col min="4611" max="4611" width="14.33203125" style="2" customWidth="1"/>
    <col min="4612" max="4612" width="12.88671875" style="2" customWidth="1"/>
    <col min="4613" max="4866" width="8.88671875" style="2"/>
    <col min="4867" max="4867" width="14.33203125" style="2" customWidth="1"/>
    <col min="4868" max="4868" width="12.88671875" style="2" customWidth="1"/>
    <col min="4869" max="5122" width="8.88671875" style="2"/>
    <col min="5123" max="5123" width="14.33203125" style="2" customWidth="1"/>
    <col min="5124" max="5124" width="12.88671875" style="2" customWidth="1"/>
    <col min="5125" max="5378" width="8.88671875" style="2"/>
    <col min="5379" max="5379" width="14.33203125" style="2" customWidth="1"/>
    <col min="5380" max="5380" width="12.88671875" style="2" customWidth="1"/>
    <col min="5381" max="5634" width="8.88671875" style="2"/>
    <col min="5635" max="5635" width="14.33203125" style="2" customWidth="1"/>
    <col min="5636" max="5636" width="12.88671875" style="2" customWidth="1"/>
    <col min="5637" max="5890" width="8.88671875" style="2"/>
    <col min="5891" max="5891" width="14.33203125" style="2" customWidth="1"/>
    <col min="5892" max="5892" width="12.88671875" style="2" customWidth="1"/>
    <col min="5893" max="6146" width="8.88671875" style="2"/>
    <col min="6147" max="6147" width="14.33203125" style="2" customWidth="1"/>
    <col min="6148" max="6148" width="12.88671875" style="2" customWidth="1"/>
    <col min="6149" max="6402" width="8.88671875" style="2"/>
    <col min="6403" max="6403" width="14.33203125" style="2" customWidth="1"/>
    <col min="6404" max="6404" width="12.88671875" style="2" customWidth="1"/>
    <col min="6405" max="6658" width="8.88671875" style="2"/>
    <col min="6659" max="6659" width="14.33203125" style="2" customWidth="1"/>
    <col min="6660" max="6660" width="12.88671875" style="2" customWidth="1"/>
    <col min="6661" max="6914" width="8.88671875" style="2"/>
    <col min="6915" max="6915" width="14.33203125" style="2" customWidth="1"/>
    <col min="6916" max="6916" width="12.88671875" style="2" customWidth="1"/>
    <col min="6917" max="7170" width="8.88671875" style="2"/>
    <col min="7171" max="7171" width="14.33203125" style="2" customWidth="1"/>
    <col min="7172" max="7172" width="12.88671875" style="2" customWidth="1"/>
    <col min="7173" max="7426" width="8.88671875" style="2"/>
    <col min="7427" max="7427" width="14.33203125" style="2" customWidth="1"/>
    <col min="7428" max="7428" width="12.88671875" style="2" customWidth="1"/>
    <col min="7429" max="7682" width="8.88671875" style="2"/>
    <col min="7683" max="7683" width="14.33203125" style="2" customWidth="1"/>
    <col min="7684" max="7684" width="12.88671875" style="2" customWidth="1"/>
    <col min="7685" max="7938" width="8.88671875" style="2"/>
    <col min="7939" max="7939" width="14.33203125" style="2" customWidth="1"/>
    <col min="7940" max="7940" width="12.88671875" style="2" customWidth="1"/>
    <col min="7941" max="8194" width="8.88671875" style="2"/>
    <col min="8195" max="8195" width="14.33203125" style="2" customWidth="1"/>
    <col min="8196" max="8196" width="12.88671875" style="2" customWidth="1"/>
    <col min="8197" max="8450" width="8.88671875" style="2"/>
    <col min="8451" max="8451" width="14.33203125" style="2" customWidth="1"/>
    <col min="8452" max="8452" width="12.88671875" style="2" customWidth="1"/>
    <col min="8453" max="8706" width="8.88671875" style="2"/>
    <col min="8707" max="8707" width="14.33203125" style="2" customWidth="1"/>
    <col min="8708" max="8708" width="12.88671875" style="2" customWidth="1"/>
    <col min="8709" max="8962" width="8.88671875" style="2"/>
    <col min="8963" max="8963" width="14.33203125" style="2" customWidth="1"/>
    <col min="8964" max="8964" width="12.88671875" style="2" customWidth="1"/>
    <col min="8965" max="9218" width="8.88671875" style="2"/>
    <col min="9219" max="9219" width="14.33203125" style="2" customWidth="1"/>
    <col min="9220" max="9220" width="12.88671875" style="2" customWidth="1"/>
    <col min="9221" max="9474" width="8.88671875" style="2"/>
    <col min="9475" max="9475" width="14.33203125" style="2" customWidth="1"/>
    <col min="9476" max="9476" width="12.88671875" style="2" customWidth="1"/>
    <col min="9477" max="9730" width="8.88671875" style="2"/>
    <col min="9731" max="9731" width="14.33203125" style="2" customWidth="1"/>
    <col min="9732" max="9732" width="12.88671875" style="2" customWidth="1"/>
    <col min="9733" max="9986" width="8.88671875" style="2"/>
    <col min="9987" max="9987" width="14.33203125" style="2" customWidth="1"/>
    <col min="9988" max="9988" width="12.88671875" style="2" customWidth="1"/>
    <col min="9989" max="10242" width="8.88671875" style="2"/>
    <col min="10243" max="10243" width="14.33203125" style="2" customWidth="1"/>
    <col min="10244" max="10244" width="12.88671875" style="2" customWidth="1"/>
    <col min="10245" max="10498" width="8.88671875" style="2"/>
    <col min="10499" max="10499" width="14.33203125" style="2" customWidth="1"/>
    <col min="10500" max="10500" width="12.88671875" style="2" customWidth="1"/>
    <col min="10501" max="10754" width="8.88671875" style="2"/>
    <col min="10755" max="10755" width="14.33203125" style="2" customWidth="1"/>
    <col min="10756" max="10756" width="12.88671875" style="2" customWidth="1"/>
    <col min="10757" max="11010" width="8.88671875" style="2"/>
    <col min="11011" max="11011" width="14.33203125" style="2" customWidth="1"/>
    <col min="11012" max="11012" width="12.88671875" style="2" customWidth="1"/>
    <col min="11013" max="11266" width="8.88671875" style="2"/>
    <col min="11267" max="11267" width="14.33203125" style="2" customWidth="1"/>
    <col min="11268" max="11268" width="12.88671875" style="2" customWidth="1"/>
    <col min="11269" max="11522" width="8.88671875" style="2"/>
    <col min="11523" max="11523" width="14.33203125" style="2" customWidth="1"/>
    <col min="11524" max="11524" width="12.88671875" style="2" customWidth="1"/>
    <col min="11525" max="11778" width="8.88671875" style="2"/>
    <col min="11779" max="11779" width="14.33203125" style="2" customWidth="1"/>
    <col min="11780" max="11780" width="12.88671875" style="2" customWidth="1"/>
    <col min="11781" max="12034" width="8.88671875" style="2"/>
    <col min="12035" max="12035" width="14.33203125" style="2" customWidth="1"/>
    <col min="12036" max="12036" width="12.88671875" style="2" customWidth="1"/>
    <col min="12037" max="12290" width="8.88671875" style="2"/>
    <col min="12291" max="12291" width="14.33203125" style="2" customWidth="1"/>
    <col min="12292" max="12292" width="12.88671875" style="2" customWidth="1"/>
    <col min="12293" max="12546" width="8.88671875" style="2"/>
    <col min="12547" max="12547" width="14.33203125" style="2" customWidth="1"/>
    <col min="12548" max="12548" width="12.88671875" style="2" customWidth="1"/>
    <col min="12549" max="12802" width="8.88671875" style="2"/>
    <col min="12803" max="12803" width="14.33203125" style="2" customWidth="1"/>
    <col min="12804" max="12804" width="12.88671875" style="2" customWidth="1"/>
    <col min="12805" max="13058" width="8.88671875" style="2"/>
    <col min="13059" max="13059" width="14.33203125" style="2" customWidth="1"/>
    <col min="13060" max="13060" width="12.88671875" style="2" customWidth="1"/>
    <col min="13061" max="13314" width="8.88671875" style="2"/>
    <col min="13315" max="13315" width="14.33203125" style="2" customWidth="1"/>
    <col min="13316" max="13316" width="12.88671875" style="2" customWidth="1"/>
    <col min="13317" max="13570" width="8.88671875" style="2"/>
    <col min="13571" max="13571" width="14.33203125" style="2" customWidth="1"/>
    <col min="13572" max="13572" width="12.88671875" style="2" customWidth="1"/>
    <col min="13573" max="13826" width="8.88671875" style="2"/>
    <col min="13827" max="13827" width="14.33203125" style="2" customWidth="1"/>
    <col min="13828" max="13828" width="12.88671875" style="2" customWidth="1"/>
    <col min="13829" max="14082" width="8.88671875" style="2"/>
    <col min="14083" max="14083" width="14.33203125" style="2" customWidth="1"/>
    <col min="14084" max="14084" width="12.88671875" style="2" customWidth="1"/>
    <col min="14085" max="14338" width="8.88671875" style="2"/>
    <col min="14339" max="14339" width="14.33203125" style="2" customWidth="1"/>
    <col min="14340" max="14340" width="12.88671875" style="2" customWidth="1"/>
    <col min="14341" max="14594" width="8.88671875" style="2"/>
    <col min="14595" max="14595" width="14.33203125" style="2" customWidth="1"/>
    <col min="14596" max="14596" width="12.88671875" style="2" customWidth="1"/>
    <col min="14597" max="14850" width="8.88671875" style="2"/>
    <col min="14851" max="14851" width="14.33203125" style="2" customWidth="1"/>
    <col min="14852" max="14852" width="12.88671875" style="2" customWidth="1"/>
    <col min="14853" max="15106" width="8.88671875" style="2"/>
    <col min="15107" max="15107" width="14.33203125" style="2" customWidth="1"/>
    <col min="15108" max="15108" width="12.88671875" style="2" customWidth="1"/>
    <col min="15109" max="15362" width="8.88671875" style="2"/>
    <col min="15363" max="15363" width="14.33203125" style="2" customWidth="1"/>
    <col min="15364" max="15364" width="12.88671875" style="2" customWidth="1"/>
    <col min="15365" max="15618" width="8.88671875" style="2"/>
    <col min="15619" max="15619" width="14.33203125" style="2" customWidth="1"/>
    <col min="15620" max="15620" width="12.88671875" style="2" customWidth="1"/>
    <col min="15621" max="15874" width="8.88671875" style="2"/>
    <col min="15875" max="15875" width="14.33203125" style="2" customWidth="1"/>
    <col min="15876" max="15876" width="12.88671875" style="2" customWidth="1"/>
    <col min="15877" max="16130" width="8.88671875" style="2"/>
    <col min="16131" max="16131" width="14.33203125" style="2" customWidth="1"/>
    <col min="16132" max="16132" width="12.88671875" style="2" customWidth="1"/>
    <col min="16133" max="16384" width="8.88671875" style="2"/>
  </cols>
  <sheetData>
    <row r="1" spans="1:10">
      <c r="A1" s="80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80" t="s">
        <v>7</v>
      </c>
      <c r="H1" s="80" t="s">
        <v>17</v>
      </c>
      <c r="I1" s="80" t="s">
        <v>18</v>
      </c>
      <c r="J1" s="80" t="s">
        <v>36</v>
      </c>
    </row>
    <row r="2" spans="1:10" ht="15.6">
      <c r="A2" s="80">
        <v>2</v>
      </c>
      <c r="B2" s="1" t="s">
        <v>210</v>
      </c>
      <c r="H2" s="22"/>
    </row>
    <row r="3" spans="1:10">
      <c r="A3" s="80">
        <v>3</v>
      </c>
      <c r="C3" s="82"/>
      <c r="D3" s="82"/>
    </row>
    <row r="4" spans="1:10">
      <c r="A4" s="80">
        <v>4</v>
      </c>
      <c r="B4" s="217"/>
      <c r="C4" s="20" t="s">
        <v>216</v>
      </c>
      <c r="D4" s="20" t="s">
        <v>215</v>
      </c>
    </row>
    <row r="5" spans="1:10">
      <c r="A5" s="80">
        <v>5</v>
      </c>
      <c r="B5" s="2">
        <v>75</v>
      </c>
      <c r="C5" s="115">
        <v>93</v>
      </c>
      <c r="D5" s="125">
        <f>C5/($C$12/$D$12)</f>
        <v>74.747663551401871</v>
      </c>
    </row>
    <row r="6" spans="1:10">
      <c r="A6" s="80">
        <v>6</v>
      </c>
      <c r="B6" s="2">
        <v>76</v>
      </c>
      <c r="C6" s="115">
        <v>92</v>
      </c>
      <c r="D6" s="125">
        <f>C6/($C$12/$D$12)</f>
        <v>73.943925233644862</v>
      </c>
    </row>
    <row r="7" spans="1:10">
      <c r="A7" s="80">
        <v>7</v>
      </c>
      <c r="B7" s="2">
        <v>77</v>
      </c>
      <c r="C7" s="115">
        <v>94</v>
      </c>
      <c r="D7" s="125">
        <f t="shared" ref="D7:D11" si="0">C7/($C$12/$D$12)</f>
        <v>75.55140186915888</v>
      </c>
    </row>
    <row r="8" spans="1:10">
      <c r="A8" s="80">
        <v>8</v>
      </c>
      <c r="B8" s="2">
        <v>78</v>
      </c>
      <c r="C8" s="115">
        <v>97</v>
      </c>
      <c r="D8" s="125">
        <f t="shared" si="0"/>
        <v>77.962616822429908</v>
      </c>
    </row>
    <row r="9" spans="1:10">
      <c r="A9" s="80">
        <v>9</v>
      </c>
      <c r="B9" s="2">
        <v>79</v>
      </c>
      <c r="C9" s="115">
        <v>99</v>
      </c>
      <c r="D9" s="125">
        <f>C9/($C$12/$D$12)</f>
        <v>79.570093457943926</v>
      </c>
    </row>
    <row r="10" spans="1:10">
      <c r="A10" s="80">
        <v>10</v>
      </c>
      <c r="B10" s="2">
        <v>80</v>
      </c>
      <c r="C10" s="115">
        <v>100</v>
      </c>
      <c r="D10" s="125">
        <f t="shared" si="0"/>
        <v>80.373831775700936</v>
      </c>
    </row>
    <row r="11" spans="1:10">
      <c r="A11" s="80">
        <v>11</v>
      </c>
      <c r="B11" s="2">
        <v>81</v>
      </c>
      <c r="C11" s="115">
        <v>106</v>
      </c>
      <c r="D11" s="125">
        <f t="shared" si="0"/>
        <v>85.196261682242991</v>
      </c>
    </row>
    <row r="12" spans="1:10">
      <c r="A12" s="80">
        <v>12</v>
      </c>
      <c r="B12" s="82">
        <v>82</v>
      </c>
      <c r="C12" s="115">
        <v>107</v>
      </c>
      <c r="D12" s="115">
        <v>86</v>
      </c>
    </row>
    <row r="13" spans="1:10">
      <c r="A13" s="80">
        <v>13</v>
      </c>
      <c r="B13" s="2">
        <v>83</v>
      </c>
      <c r="C13" s="125">
        <f>D13*($C$12/$D$12)</f>
        <v>111.97674418604652</v>
      </c>
      <c r="D13" s="115">
        <v>90</v>
      </c>
    </row>
    <row r="14" spans="1:10">
      <c r="A14" s="80">
        <v>14</v>
      </c>
      <c r="B14" s="2">
        <v>84</v>
      </c>
      <c r="C14" s="125">
        <f t="shared" ref="C14:C28" si="1">D14*($C$12/$D$12)</f>
        <v>109.48837209302326</v>
      </c>
      <c r="D14" s="115">
        <v>88</v>
      </c>
    </row>
    <row r="15" spans="1:10">
      <c r="A15" s="80">
        <v>15</v>
      </c>
      <c r="B15" s="2">
        <v>85</v>
      </c>
      <c r="C15" s="125">
        <f t="shared" si="1"/>
        <v>113.22093023255813</v>
      </c>
      <c r="D15" s="115">
        <v>91</v>
      </c>
    </row>
    <row r="16" spans="1:10">
      <c r="A16" s="80">
        <v>16</v>
      </c>
      <c r="B16" s="2">
        <v>86</v>
      </c>
      <c r="C16" s="125">
        <f t="shared" si="1"/>
        <v>120.68604651162791</v>
      </c>
      <c r="D16" s="115">
        <v>97</v>
      </c>
    </row>
    <row r="17" spans="1:4">
      <c r="A17" s="80">
        <v>17</v>
      </c>
      <c r="B17" s="2">
        <v>87</v>
      </c>
      <c r="C17" s="125">
        <f t="shared" si="1"/>
        <v>115.70930232558139</v>
      </c>
      <c r="D17" s="115">
        <v>93</v>
      </c>
    </row>
    <row r="18" spans="1:4">
      <c r="A18" s="80">
        <v>18</v>
      </c>
      <c r="B18" s="2">
        <v>88</v>
      </c>
      <c r="C18" s="125">
        <f t="shared" si="1"/>
        <v>116.95348837209302</v>
      </c>
      <c r="D18" s="115">
        <v>94</v>
      </c>
    </row>
    <row r="19" spans="1:4">
      <c r="A19" s="80">
        <v>19</v>
      </c>
      <c r="B19" s="2">
        <v>89</v>
      </c>
      <c r="C19" s="125">
        <f t="shared" si="1"/>
        <v>120.68604651162791</v>
      </c>
      <c r="D19" s="115">
        <v>97</v>
      </c>
    </row>
    <row r="20" spans="1:4">
      <c r="A20" s="80">
        <v>20</v>
      </c>
      <c r="B20" s="2">
        <v>90</v>
      </c>
      <c r="C20" s="125">
        <f t="shared" si="1"/>
        <v>121.93023255813954</v>
      </c>
      <c r="D20" s="115">
        <v>98</v>
      </c>
    </row>
    <row r="21" spans="1:4">
      <c r="A21" s="80">
        <v>21</v>
      </c>
      <c r="B21" s="2">
        <v>91</v>
      </c>
      <c r="C21" s="125">
        <f t="shared" si="1"/>
        <v>124.41860465116279</v>
      </c>
      <c r="D21" s="115">
        <v>100</v>
      </c>
    </row>
    <row r="22" spans="1:4">
      <c r="A22" s="80">
        <v>22</v>
      </c>
      <c r="B22" s="2">
        <v>92</v>
      </c>
      <c r="C22" s="125">
        <f t="shared" si="1"/>
        <v>121.93023255813954</v>
      </c>
      <c r="D22" s="115">
        <v>98</v>
      </c>
    </row>
    <row r="23" spans="1:4">
      <c r="A23" s="80">
        <v>23</v>
      </c>
      <c r="B23" s="2">
        <v>93</v>
      </c>
      <c r="C23" s="125">
        <f t="shared" si="1"/>
        <v>125.66279069767442</v>
      </c>
      <c r="D23" s="115">
        <v>101</v>
      </c>
    </row>
    <row r="24" spans="1:4">
      <c r="A24" s="80">
        <v>24</v>
      </c>
      <c r="B24" s="2">
        <v>94</v>
      </c>
      <c r="C24" s="125">
        <f t="shared" si="1"/>
        <v>130.63953488372093</v>
      </c>
      <c r="D24" s="115">
        <v>105</v>
      </c>
    </row>
    <row r="25" spans="1:4">
      <c r="A25" s="80">
        <v>25</v>
      </c>
      <c r="B25" s="2">
        <v>95</v>
      </c>
      <c r="C25" s="125">
        <f t="shared" si="1"/>
        <v>125.66279069767442</v>
      </c>
      <c r="D25" s="115">
        <v>101</v>
      </c>
    </row>
    <row r="26" spans="1:4">
      <c r="A26" s="80">
        <v>26</v>
      </c>
      <c r="B26" s="2">
        <v>96</v>
      </c>
      <c r="C26" s="125">
        <f t="shared" si="1"/>
        <v>131.88372093023256</v>
      </c>
      <c r="D26" s="115">
        <v>106</v>
      </c>
    </row>
    <row r="27" spans="1:4">
      <c r="A27" s="80">
        <v>27</v>
      </c>
      <c r="B27" s="2">
        <v>97</v>
      </c>
      <c r="C27" s="125">
        <f t="shared" si="1"/>
        <v>134.37209302325581</v>
      </c>
      <c r="D27" s="115">
        <v>108</v>
      </c>
    </row>
    <row r="28" spans="1:4">
      <c r="A28" s="80">
        <v>28</v>
      </c>
      <c r="B28" s="2">
        <v>98</v>
      </c>
      <c r="C28" s="125">
        <f t="shared" si="1"/>
        <v>133.12790697674419</v>
      </c>
      <c r="D28" s="115">
        <v>107</v>
      </c>
    </row>
  </sheetData>
  <pageMargins left="0.75" right="0.75" top="1" bottom="1" header="0.5" footer="0.5"/>
  <headerFooter alignWithMargins="0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A20E-A0FB-4125-9D00-BAD6F3081BF9}">
  <dimension ref="A1:L75"/>
  <sheetViews>
    <sheetView workbookViewId="0">
      <selection activeCell="N28" sqref="N28"/>
    </sheetView>
  </sheetViews>
  <sheetFormatPr defaultRowHeight="13.2"/>
  <cols>
    <col min="1" max="1" width="3.5546875" style="244" customWidth="1"/>
    <col min="2" max="2" width="3.33203125" style="2" customWidth="1"/>
    <col min="3" max="3" width="8.88671875" style="2"/>
    <col min="4" max="4" width="11.88671875" style="2" customWidth="1"/>
    <col min="5" max="5" width="9.44140625" style="2" customWidth="1"/>
    <col min="6" max="257" width="8.88671875" style="2"/>
    <col min="258" max="258" width="3.33203125" style="2" customWidth="1"/>
    <col min="259" max="259" width="8.88671875" style="2"/>
    <col min="260" max="260" width="8.109375" style="2" customWidth="1"/>
    <col min="261" max="261" width="9.44140625" style="2" customWidth="1"/>
    <col min="262" max="513" width="8.88671875" style="2"/>
    <col min="514" max="514" width="3.33203125" style="2" customWidth="1"/>
    <col min="515" max="515" width="8.88671875" style="2"/>
    <col min="516" max="516" width="8.109375" style="2" customWidth="1"/>
    <col min="517" max="517" width="9.44140625" style="2" customWidth="1"/>
    <col min="518" max="769" width="8.88671875" style="2"/>
    <col min="770" max="770" width="3.33203125" style="2" customWidth="1"/>
    <col min="771" max="771" width="8.88671875" style="2"/>
    <col min="772" max="772" width="8.109375" style="2" customWidth="1"/>
    <col min="773" max="773" width="9.44140625" style="2" customWidth="1"/>
    <col min="774" max="1025" width="8.88671875" style="2"/>
    <col min="1026" max="1026" width="3.33203125" style="2" customWidth="1"/>
    <col min="1027" max="1027" width="8.88671875" style="2"/>
    <col min="1028" max="1028" width="8.109375" style="2" customWidth="1"/>
    <col min="1029" max="1029" width="9.44140625" style="2" customWidth="1"/>
    <col min="1030" max="1281" width="8.88671875" style="2"/>
    <col min="1282" max="1282" width="3.33203125" style="2" customWidth="1"/>
    <col min="1283" max="1283" width="8.88671875" style="2"/>
    <col min="1284" max="1284" width="8.109375" style="2" customWidth="1"/>
    <col min="1285" max="1285" width="9.44140625" style="2" customWidth="1"/>
    <col min="1286" max="1537" width="8.88671875" style="2"/>
    <col min="1538" max="1538" width="3.33203125" style="2" customWidth="1"/>
    <col min="1539" max="1539" width="8.88671875" style="2"/>
    <col min="1540" max="1540" width="8.109375" style="2" customWidth="1"/>
    <col min="1541" max="1541" width="9.44140625" style="2" customWidth="1"/>
    <col min="1542" max="1793" width="8.88671875" style="2"/>
    <col min="1794" max="1794" width="3.33203125" style="2" customWidth="1"/>
    <col min="1795" max="1795" width="8.88671875" style="2"/>
    <col min="1796" max="1796" width="8.109375" style="2" customWidth="1"/>
    <col min="1797" max="1797" width="9.44140625" style="2" customWidth="1"/>
    <col min="1798" max="2049" width="8.88671875" style="2"/>
    <col min="2050" max="2050" width="3.33203125" style="2" customWidth="1"/>
    <col min="2051" max="2051" width="8.88671875" style="2"/>
    <col min="2052" max="2052" width="8.109375" style="2" customWidth="1"/>
    <col min="2053" max="2053" width="9.44140625" style="2" customWidth="1"/>
    <col min="2054" max="2305" width="8.88671875" style="2"/>
    <col min="2306" max="2306" width="3.33203125" style="2" customWidth="1"/>
    <col min="2307" max="2307" width="8.88671875" style="2"/>
    <col min="2308" max="2308" width="8.109375" style="2" customWidth="1"/>
    <col min="2309" max="2309" width="9.44140625" style="2" customWidth="1"/>
    <col min="2310" max="2561" width="8.88671875" style="2"/>
    <col min="2562" max="2562" width="3.33203125" style="2" customWidth="1"/>
    <col min="2563" max="2563" width="8.88671875" style="2"/>
    <col min="2564" max="2564" width="8.109375" style="2" customWidth="1"/>
    <col min="2565" max="2565" width="9.44140625" style="2" customWidth="1"/>
    <col min="2566" max="2817" width="8.88671875" style="2"/>
    <col min="2818" max="2818" width="3.33203125" style="2" customWidth="1"/>
    <col min="2819" max="2819" width="8.88671875" style="2"/>
    <col min="2820" max="2820" width="8.109375" style="2" customWidth="1"/>
    <col min="2821" max="2821" width="9.44140625" style="2" customWidth="1"/>
    <col min="2822" max="3073" width="8.88671875" style="2"/>
    <col min="3074" max="3074" width="3.33203125" style="2" customWidth="1"/>
    <col min="3075" max="3075" width="8.88671875" style="2"/>
    <col min="3076" max="3076" width="8.109375" style="2" customWidth="1"/>
    <col min="3077" max="3077" width="9.44140625" style="2" customWidth="1"/>
    <col min="3078" max="3329" width="8.88671875" style="2"/>
    <col min="3330" max="3330" width="3.33203125" style="2" customWidth="1"/>
    <col min="3331" max="3331" width="8.88671875" style="2"/>
    <col min="3332" max="3332" width="8.109375" style="2" customWidth="1"/>
    <col min="3333" max="3333" width="9.44140625" style="2" customWidth="1"/>
    <col min="3334" max="3585" width="8.88671875" style="2"/>
    <col min="3586" max="3586" width="3.33203125" style="2" customWidth="1"/>
    <col min="3587" max="3587" width="8.88671875" style="2"/>
    <col min="3588" max="3588" width="8.109375" style="2" customWidth="1"/>
    <col min="3589" max="3589" width="9.44140625" style="2" customWidth="1"/>
    <col min="3590" max="3841" width="8.88671875" style="2"/>
    <col min="3842" max="3842" width="3.33203125" style="2" customWidth="1"/>
    <col min="3843" max="3843" width="8.88671875" style="2"/>
    <col min="3844" max="3844" width="8.109375" style="2" customWidth="1"/>
    <col min="3845" max="3845" width="9.44140625" style="2" customWidth="1"/>
    <col min="3846" max="4097" width="8.88671875" style="2"/>
    <col min="4098" max="4098" width="3.33203125" style="2" customWidth="1"/>
    <col min="4099" max="4099" width="8.88671875" style="2"/>
    <col min="4100" max="4100" width="8.109375" style="2" customWidth="1"/>
    <col min="4101" max="4101" width="9.44140625" style="2" customWidth="1"/>
    <col min="4102" max="4353" width="8.88671875" style="2"/>
    <col min="4354" max="4354" width="3.33203125" style="2" customWidth="1"/>
    <col min="4355" max="4355" width="8.88671875" style="2"/>
    <col min="4356" max="4356" width="8.109375" style="2" customWidth="1"/>
    <col min="4357" max="4357" width="9.44140625" style="2" customWidth="1"/>
    <col min="4358" max="4609" width="8.88671875" style="2"/>
    <col min="4610" max="4610" width="3.33203125" style="2" customWidth="1"/>
    <col min="4611" max="4611" width="8.88671875" style="2"/>
    <col min="4612" max="4612" width="8.109375" style="2" customWidth="1"/>
    <col min="4613" max="4613" width="9.44140625" style="2" customWidth="1"/>
    <col min="4614" max="4865" width="8.88671875" style="2"/>
    <col min="4866" max="4866" width="3.33203125" style="2" customWidth="1"/>
    <col min="4867" max="4867" width="8.88671875" style="2"/>
    <col min="4868" max="4868" width="8.109375" style="2" customWidth="1"/>
    <col min="4869" max="4869" width="9.44140625" style="2" customWidth="1"/>
    <col min="4870" max="5121" width="8.88671875" style="2"/>
    <col min="5122" max="5122" width="3.33203125" style="2" customWidth="1"/>
    <col min="5123" max="5123" width="8.88671875" style="2"/>
    <col min="5124" max="5124" width="8.109375" style="2" customWidth="1"/>
    <col min="5125" max="5125" width="9.44140625" style="2" customWidth="1"/>
    <col min="5126" max="5377" width="8.88671875" style="2"/>
    <col min="5378" max="5378" width="3.33203125" style="2" customWidth="1"/>
    <col min="5379" max="5379" width="8.88671875" style="2"/>
    <col min="5380" max="5380" width="8.109375" style="2" customWidth="1"/>
    <col min="5381" max="5381" width="9.44140625" style="2" customWidth="1"/>
    <col min="5382" max="5633" width="8.88671875" style="2"/>
    <col min="5634" max="5634" width="3.33203125" style="2" customWidth="1"/>
    <col min="5635" max="5635" width="8.88671875" style="2"/>
    <col min="5636" max="5636" width="8.109375" style="2" customWidth="1"/>
    <col min="5637" max="5637" width="9.44140625" style="2" customWidth="1"/>
    <col min="5638" max="5889" width="8.88671875" style="2"/>
    <col min="5890" max="5890" width="3.33203125" style="2" customWidth="1"/>
    <col min="5891" max="5891" width="8.88671875" style="2"/>
    <col min="5892" max="5892" width="8.109375" style="2" customWidth="1"/>
    <col min="5893" max="5893" width="9.44140625" style="2" customWidth="1"/>
    <col min="5894" max="6145" width="8.88671875" style="2"/>
    <col min="6146" max="6146" width="3.33203125" style="2" customWidth="1"/>
    <col min="6147" max="6147" width="8.88671875" style="2"/>
    <col min="6148" max="6148" width="8.109375" style="2" customWidth="1"/>
    <col min="6149" max="6149" width="9.44140625" style="2" customWidth="1"/>
    <col min="6150" max="6401" width="8.88671875" style="2"/>
    <col min="6402" max="6402" width="3.33203125" style="2" customWidth="1"/>
    <col min="6403" max="6403" width="8.88671875" style="2"/>
    <col min="6404" max="6404" width="8.109375" style="2" customWidth="1"/>
    <col min="6405" max="6405" width="9.44140625" style="2" customWidth="1"/>
    <col min="6406" max="6657" width="8.88671875" style="2"/>
    <col min="6658" max="6658" width="3.33203125" style="2" customWidth="1"/>
    <col min="6659" max="6659" width="8.88671875" style="2"/>
    <col min="6660" max="6660" width="8.109375" style="2" customWidth="1"/>
    <col min="6661" max="6661" width="9.44140625" style="2" customWidth="1"/>
    <col min="6662" max="6913" width="8.88671875" style="2"/>
    <col min="6914" max="6914" width="3.33203125" style="2" customWidth="1"/>
    <col min="6915" max="6915" width="8.88671875" style="2"/>
    <col min="6916" max="6916" width="8.109375" style="2" customWidth="1"/>
    <col min="6917" max="6917" width="9.44140625" style="2" customWidth="1"/>
    <col min="6918" max="7169" width="8.88671875" style="2"/>
    <col min="7170" max="7170" width="3.33203125" style="2" customWidth="1"/>
    <col min="7171" max="7171" width="8.88671875" style="2"/>
    <col min="7172" max="7172" width="8.109375" style="2" customWidth="1"/>
    <col min="7173" max="7173" width="9.44140625" style="2" customWidth="1"/>
    <col min="7174" max="7425" width="8.88671875" style="2"/>
    <col min="7426" max="7426" width="3.33203125" style="2" customWidth="1"/>
    <col min="7427" max="7427" width="8.88671875" style="2"/>
    <col min="7428" max="7428" width="8.109375" style="2" customWidth="1"/>
    <col min="7429" max="7429" width="9.44140625" style="2" customWidth="1"/>
    <col min="7430" max="7681" width="8.88671875" style="2"/>
    <col min="7682" max="7682" width="3.33203125" style="2" customWidth="1"/>
    <col min="7683" max="7683" width="8.88671875" style="2"/>
    <col min="7684" max="7684" width="8.109375" style="2" customWidth="1"/>
    <col min="7685" max="7685" width="9.44140625" style="2" customWidth="1"/>
    <col min="7686" max="7937" width="8.88671875" style="2"/>
    <col min="7938" max="7938" width="3.33203125" style="2" customWidth="1"/>
    <col min="7939" max="7939" width="8.88671875" style="2"/>
    <col min="7940" max="7940" width="8.109375" style="2" customWidth="1"/>
    <col min="7941" max="7941" width="9.44140625" style="2" customWidth="1"/>
    <col min="7942" max="8193" width="8.88671875" style="2"/>
    <col min="8194" max="8194" width="3.33203125" style="2" customWidth="1"/>
    <col min="8195" max="8195" width="8.88671875" style="2"/>
    <col min="8196" max="8196" width="8.109375" style="2" customWidth="1"/>
    <col min="8197" max="8197" width="9.44140625" style="2" customWidth="1"/>
    <col min="8198" max="8449" width="8.88671875" style="2"/>
    <col min="8450" max="8450" width="3.33203125" style="2" customWidth="1"/>
    <col min="8451" max="8451" width="8.88671875" style="2"/>
    <col min="8452" max="8452" width="8.109375" style="2" customWidth="1"/>
    <col min="8453" max="8453" width="9.44140625" style="2" customWidth="1"/>
    <col min="8454" max="8705" width="8.88671875" style="2"/>
    <col min="8706" max="8706" width="3.33203125" style="2" customWidth="1"/>
    <col min="8707" max="8707" width="8.88671875" style="2"/>
    <col min="8708" max="8708" width="8.109375" style="2" customWidth="1"/>
    <col min="8709" max="8709" width="9.44140625" style="2" customWidth="1"/>
    <col min="8710" max="8961" width="8.88671875" style="2"/>
    <col min="8962" max="8962" width="3.33203125" style="2" customWidth="1"/>
    <col min="8963" max="8963" width="8.88671875" style="2"/>
    <col min="8964" max="8964" width="8.109375" style="2" customWidth="1"/>
    <col min="8965" max="8965" width="9.44140625" style="2" customWidth="1"/>
    <col min="8966" max="9217" width="8.88671875" style="2"/>
    <col min="9218" max="9218" width="3.33203125" style="2" customWidth="1"/>
    <col min="9219" max="9219" width="8.88671875" style="2"/>
    <col min="9220" max="9220" width="8.109375" style="2" customWidth="1"/>
    <col min="9221" max="9221" width="9.44140625" style="2" customWidth="1"/>
    <col min="9222" max="9473" width="8.88671875" style="2"/>
    <col min="9474" max="9474" width="3.33203125" style="2" customWidth="1"/>
    <col min="9475" max="9475" width="8.88671875" style="2"/>
    <col min="9476" max="9476" width="8.109375" style="2" customWidth="1"/>
    <col min="9477" max="9477" width="9.44140625" style="2" customWidth="1"/>
    <col min="9478" max="9729" width="8.88671875" style="2"/>
    <col min="9730" max="9730" width="3.33203125" style="2" customWidth="1"/>
    <col min="9731" max="9731" width="8.88671875" style="2"/>
    <col min="9732" max="9732" width="8.109375" style="2" customWidth="1"/>
    <col min="9733" max="9733" width="9.44140625" style="2" customWidth="1"/>
    <col min="9734" max="9985" width="8.88671875" style="2"/>
    <col min="9986" max="9986" width="3.33203125" style="2" customWidth="1"/>
    <col min="9987" max="9987" width="8.88671875" style="2"/>
    <col min="9988" max="9988" width="8.109375" style="2" customWidth="1"/>
    <col min="9989" max="9989" width="9.44140625" style="2" customWidth="1"/>
    <col min="9990" max="10241" width="8.88671875" style="2"/>
    <col min="10242" max="10242" width="3.33203125" style="2" customWidth="1"/>
    <col min="10243" max="10243" width="8.88671875" style="2"/>
    <col min="10244" max="10244" width="8.109375" style="2" customWidth="1"/>
    <col min="10245" max="10245" width="9.44140625" style="2" customWidth="1"/>
    <col min="10246" max="10497" width="8.88671875" style="2"/>
    <col min="10498" max="10498" width="3.33203125" style="2" customWidth="1"/>
    <col min="10499" max="10499" width="8.88671875" style="2"/>
    <col min="10500" max="10500" width="8.109375" style="2" customWidth="1"/>
    <col min="10501" max="10501" width="9.44140625" style="2" customWidth="1"/>
    <col min="10502" max="10753" width="8.88671875" style="2"/>
    <col min="10754" max="10754" width="3.33203125" style="2" customWidth="1"/>
    <col min="10755" max="10755" width="8.88671875" style="2"/>
    <col min="10756" max="10756" width="8.109375" style="2" customWidth="1"/>
    <col min="10757" max="10757" width="9.44140625" style="2" customWidth="1"/>
    <col min="10758" max="11009" width="8.88671875" style="2"/>
    <col min="11010" max="11010" width="3.33203125" style="2" customWidth="1"/>
    <col min="11011" max="11011" width="8.88671875" style="2"/>
    <col min="11012" max="11012" width="8.109375" style="2" customWidth="1"/>
    <col min="11013" max="11013" width="9.44140625" style="2" customWidth="1"/>
    <col min="11014" max="11265" width="8.88671875" style="2"/>
    <col min="11266" max="11266" width="3.33203125" style="2" customWidth="1"/>
    <col min="11267" max="11267" width="8.88671875" style="2"/>
    <col min="11268" max="11268" width="8.109375" style="2" customWidth="1"/>
    <col min="11269" max="11269" width="9.44140625" style="2" customWidth="1"/>
    <col min="11270" max="11521" width="8.88671875" style="2"/>
    <col min="11522" max="11522" width="3.33203125" style="2" customWidth="1"/>
    <col min="11523" max="11523" width="8.88671875" style="2"/>
    <col min="11524" max="11524" width="8.109375" style="2" customWidth="1"/>
    <col min="11525" max="11525" width="9.44140625" style="2" customWidth="1"/>
    <col min="11526" max="11777" width="8.88671875" style="2"/>
    <col min="11778" max="11778" width="3.33203125" style="2" customWidth="1"/>
    <col min="11779" max="11779" width="8.88671875" style="2"/>
    <col min="11780" max="11780" width="8.109375" style="2" customWidth="1"/>
    <col min="11781" max="11781" width="9.44140625" style="2" customWidth="1"/>
    <col min="11782" max="12033" width="8.88671875" style="2"/>
    <col min="12034" max="12034" width="3.33203125" style="2" customWidth="1"/>
    <col min="12035" max="12035" width="8.88671875" style="2"/>
    <col min="12036" max="12036" width="8.109375" style="2" customWidth="1"/>
    <col min="12037" max="12037" width="9.44140625" style="2" customWidth="1"/>
    <col min="12038" max="12289" width="8.88671875" style="2"/>
    <col min="12290" max="12290" width="3.33203125" style="2" customWidth="1"/>
    <col min="12291" max="12291" width="8.88671875" style="2"/>
    <col min="12292" max="12292" width="8.109375" style="2" customWidth="1"/>
    <col min="12293" max="12293" width="9.44140625" style="2" customWidth="1"/>
    <col min="12294" max="12545" width="8.88671875" style="2"/>
    <col min="12546" max="12546" width="3.33203125" style="2" customWidth="1"/>
    <col min="12547" max="12547" width="8.88671875" style="2"/>
    <col min="12548" max="12548" width="8.109375" style="2" customWidth="1"/>
    <col min="12549" max="12549" width="9.44140625" style="2" customWidth="1"/>
    <col min="12550" max="12801" width="8.88671875" style="2"/>
    <col min="12802" max="12802" width="3.33203125" style="2" customWidth="1"/>
    <col min="12803" max="12803" width="8.88671875" style="2"/>
    <col min="12804" max="12804" width="8.109375" style="2" customWidth="1"/>
    <col min="12805" max="12805" width="9.44140625" style="2" customWidth="1"/>
    <col min="12806" max="13057" width="8.88671875" style="2"/>
    <col min="13058" max="13058" width="3.33203125" style="2" customWidth="1"/>
    <col min="13059" max="13059" width="8.88671875" style="2"/>
    <col min="13060" max="13060" width="8.109375" style="2" customWidth="1"/>
    <col min="13061" max="13061" width="9.44140625" style="2" customWidth="1"/>
    <col min="13062" max="13313" width="8.88671875" style="2"/>
    <col min="13314" max="13314" width="3.33203125" style="2" customWidth="1"/>
    <col min="13315" max="13315" width="8.88671875" style="2"/>
    <col min="13316" max="13316" width="8.109375" style="2" customWidth="1"/>
    <col min="13317" max="13317" width="9.44140625" style="2" customWidth="1"/>
    <col min="13318" max="13569" width="8.88671875" style="2"/>
    <col min="13570" max="13570" width="3.33203125" style="2" customWidth="1"/>
    <col min="13571" max="13571" width="8.88671875" style="2"/>
    <col min="13572" max="13572" width="8.109375" style="2" customWidth="1"/>
    <col min="13573" max="13573" width="9.44140625" style="2" customWidth="1"/>
    <col min="13574" max="13825" width="8.88671875" style="2"/>
    <col min="13826" max="13826" width="3.33203125" style="2" customWidth="1"/>
    <col min="13827" max="13827" width="8.88671875" style="2"/>
    <col min="13828" max="13828" width="8.109375" style="2" customWidth="1"/>
    <col min="13829" max="13829" width="9.44140625" style="2" customWidth="1"/>
    <col min="13830" max="14081" width="8.88671875" style="2"/>
    <col min="14082" max="14082" width="3.33203125" style="2" customWidth="1"/>
    <col min="14083" max="14083" width="8.88671875" style="2"/>
    <col min="14084" max="14084" width="8.109375" style="2" customWidth="1"/>
    <col min="14085" max="14085" width="9.44140625" style="2" customWidth="1"/>
    <col min="14086" max="14337" width="8.88671875" style="2"/>
    <col min="14338" max="14338" width="3.33203125" style="2" customWidth="1"/>
    <col min="14339" max="14339" width="8.88671875" style="2"/>
    <col min="14340" max="14340" width="8.109375" style="2" customWidth="1"/>
    <col min="14341" max="14341" width="9.44140625" style="2" customWidth="1"/>
    <col min="14342" max="14593" width="8.88671875" style="2"/>
    <col min="14594" max="14594" width="3.33203125" style="2" customWidth="1"/>
    <col min="14595" max="14595" width="8.88671875" style="2"/>
    <col min="14596" max="14596" width="8.109375" style="2" customWidth="1"/>
    <col min="14597" max="14597" width="9.44140625" style="2" customWidth="1"/>
    <col min="14598" max="14849" width="8.88671875" style="2"/>
    <col min="14850" max="14850" width="3.33203125" style="2" customWidth="1"/>
    <col min="14851" max="14851" width="8.88671875" style="2"/>
    <col min="14852" max="14852" width="8.109375" style="2" customWidth="1"/>
    <col min="14853" max="14853" width="9.44140625" style="2" customWidth="1"/>
    <col min="14854" max="15105" width="8.88671875" style="2"/>
    <col min="15106" max="15106" width="3.33203125" style="2" customWidth="1"/>
    <col min="15107" max="15107" width="8.88671875" style="2"/>
    <col min="15108" max="15108" width="8.109375" style="2" customWidth="1"/>
    <col min="15109" max="15109" width="9.44140625" style="2" customWidth="1"/>
    <col min="15110" max="15361" width="8.88671875" style="2"/>
    <col min="15362" max="15362" width="3.33203125" style="2" customWidth="1"/>
    <col min="15363" max="15363" width="8.88671875" style="2"/>
    <col min="15364" max="15364" width="8.109375" style="2" customWidth="1"/>
    <col min="15365" max="15365" width="9.44140625" style="2" customWidth="1"/>
    <col min="15366" max="15617" width="8.88671875" style="2"/>
    <col min="15618" max="15618" width="3.33203125" style="2" customWidth="1"/>
    <col min="15619" max="15619" width="8.88671875" style="2"/>
    <col min="15620" max="15620" width="8.109375" style="2" customWidth="1"/>
    <col min="15621" max="15621" width="9.44140625" style="2" customWidth="1"/>
    <col min="15622" max="15873" width="8.88671875" style="2"/>
    <col min="15874" max="15874" width="3.33203125" style="2" customWidth="1"/>
    <col min="15875" max="15875" width="8.88671875" style="2"/>
    <col min="15876" max="15876" width="8.109375" style="2" customWidth="1"/>
    <col min="15877" max="15877" width="9.44140625" style="2" customWidth="1"/>
    <col min="15878" max="16129" width="8.88671875" style="2"/>
    <col min="16130" max="16130" width="3.33203125" style="2" customWidth="1"/>
    <col min="16131" max="16131" width="8.88671875" style="2"/>
    <col min="16132" max="16132" width="8.109375" style="2" customWidth="1"/>
    <col min="16133" max="16133" width="9.44140625" style="2" customWidth="1"/>
    <col min="16134" max="16384" width="8.88671875" style="2"/>
  </cols>
  <sheetData>
    <row r="1" spans="1:12">
      <c r="A1" s="80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80" t="s">
        <v>7</v>
      </c>
      <c r="H1" s="80" t="s">
        <v>17</v>
      </c>
      <c r="I1" s="80" t="s">
        <v>18</v>
      </c>
      <c r="J1" s="80" t="s">
        <v>36</v>
      </c>
      <c r="K1" s="80" t="s">
        <v>37</v>
      </c>
      <c r="L1" s="80" t="s">
        <v>38</v>
      </c>
    </row>
    <row r="2" spans="1:12" ht="15.6">
      <c r="A2" s="80">
        <v>2</v>
      </c>
      <c r="B2" s="1" t="s">
        <v>206</v>
      </c>
      <c r="C2" s="219"/>
      <c r="L2" s="22"/>
    </row>
    <row r="3" spans="1:12">
      <c r="A3" s="80">
        <v>3</v>
      </c>
      <c r="E3" s="84" t="s">
        <v>207</v>
      </c>
      <c r="F3" s="193"/>
      <c r="G3" s="193"/>
    </row>
    <row r="4" spans="1:12">
      <c r="A4" s="80">
        <v>4</v>
      </c>
      <c r="C4" s="243" t="s">
        <v>208</v>
      </c>
      <c r="D4" s="243" t="s">
        <v>209</v>
      </c>
      <c r="E4" s="2">
        <v>1</v>
      </c>
      <c r="F4" s="2">
        <v>2</v>
      </c>
      <c r="G4" s="2">
        <v>3</v>
      </c>
    </row>
    <row r="5" spans="1:12" ht="15.6">
      <c r="A5" s="80">
        <v>5</v>
      </c>
      <c r="C5" s="20" t="s">
        <v>132</v>
      </c>
      <c r="D5" s="20" t="s">
        <v>178</v>
      </c>
      <c r="E5" s="193" t="s">
        <v>179</v>
      </c>
      <c r="F5" s="193" t="s">
        <v>176</v>
      </c>
      <c r="G5" s="193" t="s">
        <v>180</v>
      </c>
    </row>
    <row r="6" spans="1:12">
      <c r="A6" s="80">
        <v>6</v>
      </c>
      <c r="B6" s="2">
        <v>60</v>
      </c>
      <c r="C6" s="7">
        <v>278011.51972124761</v>
      </c>
      <c r="D6" s="93">
        <f>LN(C6)</f>
        <v>12.535417829660465</v>
      </c>
    </row>
    <row r="7" spans="1:12">
      <c r="A7" s="80">
        <v>7</v>
      </c>
      <c r="B7" s="2">
        <v>61</v>
      </c>
      <c r="C7" s="7">
        <v>293819.39502609882</v>
      </c>
      <c r="D7" s="93">
        <f t="shared" ref="D7:D44" si="0">LN(C7)</f>
        <v>12.590720554927332</v>
      </c>
      <c r="E7" s="220">
        <f>(C7-C6)/C6</f>
        <v>5.6860504631970711E-2</v>
      </c>
      <c r="F7" s="220">
        <f>D7-D6</f>
        <v>5.5302725266866304E-2</v>
      </c>
      <c r="G7" s="220">
        <f>(C7-C6)/C7</f>
        <v>5.3801333650717861E-2</v>
      </c>
    </row>
    <row r="8" spans="1:12">
      <c r="A8" s="80">
        <v>8</v>
      </c>
      <c r="B8" s="2">
        <v>62</v>
      </c>
      <c r="C8" s="7">
        <v>306340.89582797716</v>
      </c>
      <c r="D8" s="93">
        <f t="shared" si="0"/>
        <v>12.632453799507463</v>
      </c>
      <c r="E8" s="220">
        <f t="shared" ref="E8:E44" si="1">(C8-C7)/C7</f>
        <v>4.2616318098286553E-2</v>
      </c>
      <c r="F8" s="220">
        <f t="shared" ref="F8:F44" si="2">D8-D7</f>
        <v>4.1733244580131057E-2</v>
      </c>
      <c r="G8" s="220">
        <f t="shared" ref="G8:G44" si="3">(C8-C7)/C8</f>
        <v>4.0874401597720961E-2</v>
      </c>
    </row>
    <row r="9" spans="1:12">
      <c r="A9" s="80">
        <v>9</v>
      </c>
      <c r="B9" s="2">
        <v>63</v>
      </c>
      <c r="C9" s="7">
        <v>322651.61098342476</v>
      </c>
      <c r="D9" s="93">
        <f t="shared" si="0"/>
        <v>12.684328416326649</v>
      </c>
      <c r="E9" s="220">
        <f t="shared" si="1"/>
        <v>5.3243675191857923E-2</v>
      </c>
      <c r="F9" s="220">
        <f t="shared" si="2"/>
        <v>5.1874616819185704E-2</v>
      </c>
      <c r="G9" s="220">
        <f t="shared" si="3"/>
        <v>5.0552095821661688E-2</v>
      </c>
    </row>
    <row r="10" spans="1:12">
      <c r="A10" s="80">
        <v>10</v>
      </c>
      <c r="B10" s="2">
        <v>64</v>
      </c>
      <c r="C10" s="7">
        <v>344654.88425667974</v>
      </c>
      <c r="D10" s="93">
        <f t="shared" si="0"/>
        <v>12.750298859856148</v>
      </c>
      <c r="E10" s="220">
        <f t="shared" si="1"/>
        <v>6.8195144621129217E-2</v>
      </c>
      <c r="F10" s="220">
        <f t="shared" si="2"/>
        <v>6.5970443529499434E-2</v>
      </c>
      <c r="G10" s="220">
        <f t="shared" si="3"/>
        <v>6.3841466575207936E-2</v>
      </c>
    </row>
    <row r="11" spans="1:12">
      <c r="A11" s="80">
        <v>11</v>
      </c>
      <c r="B11" s="2">
        <v>65</v>
      </c>
      <c r="C11" s="7">
        <v>357841.70607169339</v>
      </c>
      <c r="D11" s="93">
        <f t="shared" si="0"/>
        <v>12.787846005789566</v>
      </c>
      <c r="E11" s="220">
        <f t="shared" si="1"/>
        <v>3.8260945709368922E-2</v>
      </c>
      <c r="F11" s="220">
        <f t="shared" si="2"/>
        <v>3.7547145933418236E-2</v>
      </c>
      <c r="G11" s="220">
        <f t="shared" si="3"/>
        <v>3.6850991908616938E-2</v>
      </c>
    </row>
    <row r="12" spans="1:12">
      <c r="A12" s="80">
        <v>12</v>
      </c>
      <c r="B12" s="2">
        <v>66</v>
      </c>
      <c r="C12" s="7">
        <v>365315.73501550313</v>
      </c>
      <c r="D12" s="93">
        <f t="shared" si="0"/>
        <v>12.808517286083747</v>
      </c>
      <c r="E12" s="220">
        <f t="shared" si="1"/>
        <v>2.0886410994006163E-2</v>
      </c>
      <c r="F12" s="220">
        <f t="shared" si="2"/>
        <v>2.067128029418086E-2</v>
      </c>
      <c r="G12" s="220">
        <f t="shared" si="3"/>
        <v>2.0459093949217817E-2</v>
      </c>
    </row>
    <row r="13" spans="1:12">
      <c r="A13" s="80">
        <v>13</v>
      </c>
      <c r="B13" s="2">
        <v>67</v>
      </c>
      <c r="C13" s="7">
        <v>377599.30614854163</v>
      </c>
      <c r="D13" s="93">
        <f t="shared" si="0"/>
        <v>12.841588875721449</v>
      </c>
      <c r="E13" s="220">
        <f t="shared" si="1"/>
        <v>3.3624533398533211E-2</v>
      </c>
      <c r="F13" s="220">
        <f t="shared" si="2"/>
        <v>3.3071589637701848E-2</v>
      </c>
      <c r="G13" s="220">
        <f t="shared" si="3"/>
        <v>3.2530703666617256E-2</v>
      </c>
    </row>
    <row r="14" spans="1:12">
      <c r="A14" s="80">
        <v>14</v>
      </c>
      <c r="B14" s="2">
        <v>68</v>
      </c>
      <c r="C14" s="7">
        <v>391340.72584279208</v>
      </c>
      <c r="D14" s="93">
        <f t="shared" si="0"/>
        <v>12.877333881092961</v>
      </c>
      <c r="E14" s="220">
        <f t="shared" si="1"/>
        <v>3.6391538518465369E-2</v>
      </c>
      <c r="F14" s="220">
        <f t="shared" si="2"/>
        <v>3.5745005371511596E-2</v>
      </c>
      <c r="G14" s="220">
        <f t="shared" si="3"/>
        <v>3.5113697059402399E-2</v>
      </c>
    </row>
    <row r="15" spans="1:12">
      <c r="A15" s="80">
        <v>15</v>
      </c>
      <c r="B15" s="2">
        <v>69</v>
      </c>
      <c r="C15" s="7">
        <v>410957.31659281056</v>
      </c>
      <c r="D15" s="93">
        <f t="shared" si="0"/>
        <v>12.926244635513083</v>
      </c>
      <c r="E15" s="220">
        <f t="shared" si="1"/>
        <v>5.012662739808682E-2</v>
      </c>
      <c r="F15" s="220">
        <f t="shared" si="2"/>
        <v>4.891075442012216E-2</v>
      </c>
      <c r="G15" s="220">
        <f t="shared" si="3"/>
        <v>4.7733888552360826E-2</v>
      </c>
    </row>
    <row r="16" spans="1:12">
      <c r="A16" s="80">
        <v>16</v>
      </c>
      <c r="B16" s="2">
        <v>70</v>
      </c>
      <c r="C16" s="7">
        <v>437563.1639116896</v>
      </c>
      <c r="D16" s="93">
        <f t="shared" si="0"/>
        <v>12.988976349014079</v>
      </c>
      <c r="E16" s="220">
        <f t="shared" si="1"/>
        <v>6.4741145234897837E-2</v>
      </c>
      <c r="F16" s="220">
        <f t="shared" si="2"/>
        <v>6.2731713500996378E-2</v>
      </c>
      <c r="G16" s="220">
        <f t="shared" si="3"/>
        <v>6.0804586659055963E-2</v>
      </c>
    </row>
    <row r="17" spans="1:7">
      <c r="A17" s="80">
        <v>17</v>
      </c>
      <c r="B17" s="2">
        <v>71</v>
      </c>
      <c r="C17" s="7">
        <v>441695.63414222864</v>
      </c>
      <c r="D17" s="93">
        <f t="shared" si="0"/>
        <v>12.998376313320755</v>
      </c>
      <c r="E17" s="220">
        <f t="shared" si="1"/>
        <v>9.4442827261690312E-3</v>
      </c>
      <c r="F17" s="220">
        <f t="shared" si="2"/>
        <v>9.3999643066755567E-3</v>
      </c>
      <c r="G17" s="220">
        <f t="shared" si="3"/>
        <v>9.3559227465860768E-3</v>
      </c>
    </row>
    <row r="18" spans="1:7">
      <c r="A18" s="80">
        <v>18</v>
      </c>
      <c r="B18" s="2">
        <v>72</v>
      </c>
      <c r="C18" s="7">
        <v>451788.58722754207</v>
      </c>
      <c r="D18" s="93">
        <f t="shared" si="0"/>
        <v>13.020969622023106</v>
      </c>
      <c r="E18" s="220">
        <f t="shared" si="1"/>
        <v>2.285047056196042E-2</v>
      </c>
      <c r="F18" s="220">
        <f t="shared" si="2"/>
        <v>2.2593308702351322E-2</v>
      </c>
      <c r="G18" s="220">
        <f t="shared" si="3"/>
        <v>2.233999124955794E-2</v>
      </c>
    </row>
    <row r="19" spans="1:7">
      <c r="A19" s="80">
        <v>19</v>
      </c>
      <c r="B19" s="2">
        <v>73</v>
      </c>
      <c r="C19" s="7">
        <v>469722.65393762174</v>
      </c>
      <c r="D19" s="93">
        <f t="shared" si="0"/>
        <v>13.059897701504829</v>
      </c>
      <c r="E19" s="220">
        <f t="shared" si="1"/>
        <v>3.9695705507158438E-2</v>
      </c>
      <c r="F19" s="220">
        <f t="shared" si="2"/>
        <v>3.8928079481722833E-2</v>
      </c>
      <c r="G19" s="220">
        <f t="shared" si="3"/>
        <v>3.8180118756761687E-2</v>
      </c>
    </row>
    <row r="20" spans="1:7">
      <c r="A20" s="80">
        <v>20</v>
      </c>
      <c r="B20" s="2">
        <v>74</v>
      </c>
      <c r="C20" s="7">
        <v>484746.90192341065</v>
      </c>
      <c r="D20" s="93">
        <f t="shared" si="0"/>
        <v>13.091382182003322</v>
      </c>
      <c r="E20" s="220">
        <f t="shared" si="1"/>
        <v>3.1985359573021795E-2</v>
      </c>
      <c r="F20" s="220">
        <f t="shared" si="2"/>
        <v>3.1484480498493284E-2</v>
      </c>
      <c r="G20" s="220">
        <f t="shared" si="3"/>
        <v>3.0994005172956675E-2</v>
      </c>
    </row>
    <row r="21" spans="1:7">
      <c r="A21" s="80">
        <v>21</v>
      </c>
      <c r="B21" s="2">
        <v>75</v>
      </c>
      <c r="C21" s="7">
        <v>497112.20384516718</v>
      </c>
      <c r="D21" s="93">
        <f t="shared" si="0"/>
        <v>13.116571041862219</v>
      </c>
      <c r="E21" s="220">
        <f t="shared" si="1"/>
        <v>2.5508779680061228E-2</v>
      </c>
      <c r="F21" s="220">
        <f t="shared" si="2"/>
        <v>2.5188859858896961E-2</v>
      </c>
      <c r="G21" s="220">
        <f t="shared" si="3"/>
        <v>2.4874267471429616E-2</v>
      </c>
    </row>
    <row r="22" spans="1:7">
      <c r="A22" s="80">
        <v>22</v>
      </c>
      <c r="B22" s="2">
        <v>76</v>
      </c>
      <c r="C22" s="7">
        <v>502379.85108540003</v>
      </c>
      <c r="D22" s="93">
        <f t="shared" si="0"/>
        <v>13.127111788008239</v>
      </c>
      <c r="E22" s="220">
        <f t="shared" si="1"/>
        <v>1.0596495518491709E-2</v>
      </c>
      <c r="F22" s="220">
        <f t="shared" si="2"/>
        <v>1.0540746146020297E-2</v>
      </c>
      <c r="G22" s="220">
        <f t="shared" si="3"/>
        <v>1.0485387160436493E-2</v>
      </c>
    </row>
    <row r="23" spans="1:7">
      <c r="A23" s="80">
        <v>23</v>
      </c>
      <c r="B23" s="2">
        <v>77</v>
      </c>
      <c r="C23" s="7">
        <v>494352.27524546935</v>
      </c>
      <c r="D23" s="93">
        <f t="shared" si="0"/>
        <v>13.111003649813867</v>
      </c>
      <c r="E23" s="220">
        <f t="shared" si="1"/>
        <v>-1.5979095942217764E-2</v>
      </c>
      <c r="F23" s="220">
        <f t="shared" si="2"/>
        <v>-1.6108138194372401E-2</v>
      </c>
      <c r="G23" s="220">
        <f t="shared" si="3"/>
        <v>-1.6238573668836877E-2</v>
      </c>
    </row>
    <row r="24" spans="1:7">
      <c r="A24" s="80">
        <v>24</v>
      </c>
      <c r="B24" s="2">
        <v>78</v>
      </c>
      <c r="C24" s="7">
        <v>503012.19350894238</v>
      </c>
      <c r="D24" s="93">
        <f t="shared" si="0"/>
        <v>13.128369690356529</v>
      </c>
      <c r="E24" s="220">
        <f t="shared" si="1"/>
        <v>1.7517706900758098E-2</v>
      </c>
      <c r="F24" s="220">
        <f t="shared" si="2"/>
        <v>1.7366040542661665E-2</v>
      </c>
      <c r="G24" s="220">
        <f t="shared" si="3"/>
        <v>1.7216119957376482E-2</v>
      </c>
    </row>
    <row r="25" spans="1:7">
      <c r="A25" s="80">
        <v>25</v>
      </c>
      <c r="B25" s="2">
        <v>79</v>
      </c>
      <c r="C25" s="7">
        <v>522329.86079989909</v>
      </c>
      <c r="D25" s="93">
        <f t="shared" si="0"/>
        <v>13.166054584530334</v>
      </c>
      <c r="E25" s="220">
        <f t="shared" si="1"/>
        <v>3.8403974178437668E-2</v>
      </c>
      <c r="F25" s="220">
        <f t="shared" si="2"/>
        <v>3.7684894173805716E-2</v>
      </c>
      <c r="G25" s="220">
        <f t="shared" si="3"/>
        <v>3.6983654852459559E-2</v>
      </c>
    </row>
    <row r="26" spans="1:7">
      <c r="A26" s="80">
        <v>26</v>
      </c>
      <c r="B26" s="2">
        <v>80</v>
      </c>
      <c r="C26" s="7">
        <v>531054</v>
      </c>
      <c r="D26" s="93">
        <f t="shared" si="0"/>
        <v>13.182618989968752</v>
      </c>
      <c r="E26" s="220">
        <f t="shared" si="1"/>
        <v>1.670235583839819E-2</v>
      </c>
      <c r="F26" s="220">
        <f t="shared" si="2"/>
        <v>1.6564405438417751E-2</v>
      </c>
      <c r="G26" s="220">
        <f t="shared" si="3"/>
        <v>1.6427970037135409E-2</v>
      </c>
    </row>
    <row r="27" spans="1:7">
      <c r="A27" s="80">
        <v>27</v>
      </c>
      <c r="B27" s="2">
        <v>81</v>
      </c>
      <c r="C27" s="7">
        <v>530983.22672423767</v>
      </c>
      <c r="D27" s="93">
        <f t="shared" si="0"/>
        <v>13.182485711635215</v>
      </c>
      <c r="E27" s="220">
        <f t="shared" si="1"/>
        <v>-1.3326945237646405E-4</v>
      </c>
      <c r="F27" s="220">
        <f t="shared" si="2"/>
        <v>-1.3327833353748986E-4</v>
      </c>
      <c r="G27" s="220">
        <f t="shared" si="3"/>
        <v>-1.3328721549068129E-4</v>
      </c>
    </row>
    <row r="28" spans="1:7">
      <c r="A28" s="80">
        <v>28</v>
      </c>
      <c r="B28" s="2">
        <v>82</v>
      </c>
      <c r="C28" s="7">
        <v>536308.27879113425</v>
      </c>
      <c r="D28" s="93">
        <f t="shared" si="0"/>
        <v>13.192464421717681</v>
      </c>
      <c r="E28" s="220">
        <f t="shared" si="1"/>
        <v>1.0028663428312217E-2</v>
      </c>
      <c r="F28" s="220">
        <f t="shared" si="2"/>
        <v>9.9787100824659802E-3</v>
      </c>
      <c r="G28" s="220">
        <f t="shared" si="3"/>
        <v>9.9290879471402357E-3</v>
      </c>
    </row>
    <row r="29" spans="1:7">
      <c r="A29" s="80">
        <v>29</v>
      </c>
      <c r="B29" s="2">
        <v>83</v>
      </c>
      <c r="C29" s="7">
        <v>545706.16063529672</v>
      </c>
      <c r="D29" s="93">
        <f t="shared" si="0"/>
        <v>13.209835942528404</v>
      </c>
      <c r="E29" s="220">
        <f t="shared" si="1"/>
        <v>1.7523283185830681E-2</v>
      </c>
      <c r="F29" s="220">
        <f t="shared" si="2"/>
        <v>1.737152081072324E-2</v>
      </c>
      <c r="G29" s="220">
        <f t="shared" si="3"/>
        <v>1.7221505861729158E-2</v>
      </c>
    </row>
    <row r="30" spans="1:7">
      <c r="A30" s="80">
        <v>30</v>
      </c>
      <c r="B30" s="2">
        <v>84</v>
      </c>
      <c r="C30" s="7">
        <v>567784.72201395349</v>
      </c>
      <c r="D30" s="93">
        <f t="shared" si="0"/>
        <v>13.249497615321827</v>
      </c>
      <c r="E30" s="220">
        <f t="shared" si="1"/>
        <v>4.0458699152220473E-2</v>
      </c>
      <c r="F30" s="220">
        <f t="shared" si="2"/>
        <v>3.9661672793423364E-2</v>
      </c>
      <c r="G30" s="220">
        <f t="shared" si="3"/>
        <v>3.8885444645892012E-2</v>
      </c>
    </row>
    <row r="31" spans="1:7">
      <c r="A31" s="80">
        <v>31</v>
      </c>
      <c r="B31" s="2">
        <v>85</v>
      </c>
      <c r="C31" s="7">
        <v>578745.0301421911</v>
      </c>
      <c r="D31" s="93">
        <f t="shared" si="0"/>
        <v>13.268617297118395</v>
      </c>
      <c r="E31" s="220">
        <f t="shared" si="1"/>
        <v>1.9303633407677805E-2</v>
      </c>
      <c r="F31" s="220">
        <f t="shared" si="2"/>
        <v>1.9119681796567534E-2</v>
      </c>
      <c r="G31" s="220">
        <f t="shared" si="3"/>
        <v>1.8938060039227954E-2</v>
      </c>
    </row>
    <row r="32" spans="1:7">
      <c r="A32" s="80">
        <v>32</v>
      </c>
      <c r="B32" s="2">
        <v>86</v>
      </c>
      <c r="C32" s="7">
        <v>592021.28008993133</v>
      </c>
      <c r="D32" s="93">
        <f t="shared" si="0"/>
        <v>13.291297859317954</v>
      </c>
      <c r="E32" s="220">
        <f t="shared" si="1"/>
        <v>2.2939721736320407E-2</v>
      </c>
      <c r="F32" s="220">
        <f t="shared" si="2"/>
        <v>2.2680562199559162E-2</v>
      </c>
      <c r="G32" s="220">
        <f t="shared" si="3"/>
        <v>2.2425291782963434E-2</v>
      </c>
    </row>
    <row r="33" spans="1:7">
      <c r="A33" s="80">
        <v>33</v>
      </c>
      <c r="B33" s="2">
        <v>87</v>
      </c>
      <c r="C33" s="7">
        <v>610644.37584294938</v>
      </c>
      <c r="D33" s="93">
        <f t="shared" si="0"/>
        <v>13.322270032441288</v>
      </c>
      <c r="E33" s="220">
        <f t="shared" si="1"/>
        <v>3.1456801265976608E-2</v>
      </c>
      <c r="F33" s="220">
        <f t="shared" si="2"/>
        <v>3.0972173123334557E-2</v>
      </c>
      <c r="G33" s="220">
        <f t="shared" si="3"/>
        <v>3.0497449071417781E-2</v>
      </c>
    </row>
    <row r="34" spans="1:7">
      <c r="A34" s="80">
        <v>34</v>
      </c>
      <c r="B34" s="2">
        <v>88</v>
      </c>
      <c r="C34" s="7">
        <v>624384.84481986624</v>
      </c>
      <c r="D34" s="93">
        <f t="shared" si="0"/>
        <v>13.344522195739914</v>
      </c>
      <c r="E34" s="220">
        <f t="shared" si="1"/>
        <v>2.2501589338228427E-2</v>
      </c>
      <c r="F34" s="220">
        <f t="shared" si="2"/>
        <v>2.2252163298626115E-2</v>
      </c>
      <c r="G34" s="220">
        <f t="shared" si="3"/>
        <v>2.2006410134571667E-2</v>
      </c>
    </row>
    <row r="35" spans="1:7">
      <c r="A35" s="80">
        <v>35</v>
      </c>
      <c r="B35" s="2">
        <v>89</v>
      </c>
      <c r="C35" s="7">
        <v>639222.11248448794</v>
      </c>
      <c r="D35" s="93">
        <f t="shared" si="0"/>
        <v>13.368007266835356</v>
      </c>
      <c r="E35" s="220">
        <f t="shared" si="1"/>
        <v>2.3763016972172382E-2</v>
      </c>
      <c r="F35" s="220">
        <f t="shared" si="2"/>
        <v>2.3485071095441512E-2</v>
      </c>
      <c r="G35" s="220">
        <f t="shared" si="3"/>
        <v>2.3211443056863523E-2</v>
      </c>
    </row>
    <row r="36" spans="1:7">
      <c r="A36" s="80">
        <v>36</v>
      </c>
      <c r="B36" s="2">
        <v>90</v>
      </c>
      <c r="C36" s="7">
        <v>647938.02859062015</v>
      </c>
      <c r="D36" s="93">
        <f t="shared" si="0"/>
        <v>13.381550335870086</v>
      </c>
      <c r="E36" s="220">
        <f t="shared" si="1"/>
        <v>1.3635191799382126E-2</v>
      </c>
      <c r="F36" s="220">
        <f t="shared" si="2"/>
        <v>1.3543069034730237E-2</v>
      </c>
      <c r="G36" s="220">
        <f t="shared" si="3"/>
        <v>1.345177427707225E-2</v>
      </c>
    </row>
    <row r="37" spans="1:7">
      <c r="A37" s="80">
        <v>37</v>
      </c>
      <c r="B37" s="2">
        <v>91</v>
      </c>
      <c r="C37" s="7">
        <v>640703.5753451424</v>
      </c>
      <c r="D37" s="93">
        <f t="shared" si="0"/>
        <v>13.370322187984794</v>
      </c>
      <c r="E37" s="220">
        <f t="shared" si="1"/>
        <v>-1.1165347496602362E-2</v>
      </c>
      <c r="F37" s="220">
        <f t="shared" si="2"/>
        <v>-1.1228147885292472E-2</v>
      </c>
      <c r="G37" s="220">
        <f t="shared" si="3"/>
        <v>-1.1291420126039725E-2</v>
      </c>
    </row>
    <row r="38" spans="1:7">
      <c r="A38" s="80">
        <v>38</v>
      </c>
      <c r="B38" s="2">
        <v>92</v>
      </c>
      <c r="C38" s="7">
        <v>631596.35277240165</v>
      </c>
      <c r="D38" s="93">
        <f t="shared" si="0"/>
        <v>13.356005786762406</v>
      </c>
      <c r="E38" s="220">
        <f t="shared" si="1"/>
        <v>-1.4214408851760745E-2</v>
      </c>
      <c r="F38" s="220">
        <f t="shared" si="2"/>
        <v>-1.4316401222387753E-2</v>
      </c>
      <c r="G38" s="220">
        <f t="shared" si="3"/>
        <v>-1.4419371696439443E-2</v>
      </c>
    </row>
    <row r="39" spans="1:7">
      <c r="A39" s="80">
        <v>39</v>
      </c>
      <c r="B39" s="2">
        <v>93</v>
      </c>
      <c r="C39" s="7">
        <v>617564.89996563434</v>
      </c>
      <c r="D39" s="93">
        <f t="shared" si="0"/>
        <v>13.333539443120452</v>
      </c>
      <c r="E39" s="220">
        <f t="shared" si="1"/>
        <v>-2.2215854707165483E-2</v>
      </c>
      <c r="F39" s="220">
        <f t="shared" si="2"/>
        <v>-2.2466343641953657E-2</v>
      </c>
      <c r="G39" s="220">
        <f t="shared" si="3"/>
        <v>-2.2720612534080416E-2</v>
      </c>
    </row>
    <row r="40" spans="1:7">
      <c r="A40" s="80">
        <v>40</v>
      </c>
      <c r="B40" s="2">
        <v>94</v>
      </c>
      <c r="C40" s="7">
        <v>638168.64472051605</v>
      </c>
      <c r="D40" s="93">
        <f t="shared" si="0"/>
        <v>13.366357860814741</v>
      </c>
      <c r="E40" s="220">
        <f t="shared" si="1"/>
        <v>3.3362881789473872E-2</v>
      </c>
      <c r="F40" s="220">
        <f t="shared" si="2"/>
        <v>3.2818417694288726E-2</v>
      </c>
      <c r="G40" s="220">
        <f t="shared" si="3"/>
        <v>3.2285736576583235E-2</v>
      </c>
    </row>
    <row r="41" spans="1:7">
      <c r="A41" s="80">
        <v>41</v>
      </c>
      <c r="B41" s="2">
        <v>95</v>
      </c>
      <c r="C41" s="7">
        <v>663328.76867854712</v>
      </c>
      <c r="D41" s="93">
        <f t="shared" si="0"/>
        <v>13.405026026619764</v>
      </c>
      <c r="E41" s="220">
        <f t="shared" si="1"/>
        <v>3.9425509489031479E-2</v>
      </c>
      <c r="F41" s="220">
        <f t="shared" si="2"/>
        <v>3.8668165805022525E-2</v>
      </c>
      <c r="G41" s="220">
        <f t="shared" si="3"/>
        <v>3.7930096124360622E-2</v>
      </c>
    </row>
    <row r="42" spans="1:7">
      <c r="A42" s="80">
        <v>42</v>
      </c>
      <c r="B42" s="2">
        <v>96</v>
      </c>
      <c r="C42" s="7">
        <v>671736.837438346</v>
      </c>
      <c r="D42" s="93">
        <f t="shared" si="0"/>
        <v>13.417621931850849</v>
      </c>
      <c r="E42" s="220">
        <f t="shared" si="1"/>
        <v>1.2675567767924573E-2</v>
      </c>
      <c r="F42" s="220">
        <f t="shared" si="2"/>
        <v>1.259590523108578E-2</v>
      </c>
      <c r="G42" s="220">
        <f t="shared" si="3"/>
        <v>1.2516908841657213E-2</v>
      </c>
    </row>
    <row r="43" spans="1:7">
      <c r="A43" s="80">
        <v>43</v>
      </c>
      <c r="B43" s="2">
        <v>97</v>
      </c>
      <c r="C43" s="7">
        <v>683560.97415337921</v>
      </c>
      <c r="D43" s="93">
        <f t="shared" si="0"/>
        <v>13.435071139877419</v>
      </c>
      <c r="E43" s="220">
        <f t="shared" si="1"/>
        <v>1.7602334807369356E-2</v>
      </c>
      <c r="F43" s="220">
        <f t="shared" si="2"/>
        <v>1.7449208026569352E-2</v>
      </c>
      <c r="G43" s="220">
        <f t="shared" si="3"/>
        <v>1.7297852221124722E-2</v>
      </c>
    </row>
    <row r="44" spans="1:7">
      <c r="A44" s="80">
        <v>44</v>
      </c>
      <c r="B44" s="2">
        <v>98</v>
      </c>
      <c r="C44" s="7">
        <v>702872.68220939941</v>
      </c>
      <c r="D44" s="93">
        <f t="shared" si="0"/>
        <v>13.462931048003293</v>
      </c>
      <c r="E44" s="220">
        <f t="shared" si="1"/>
        <v>2.8251624633689208E-2</v>
      </c>
      <c r="F44" s="220">
        <f t="shared" si="2"/>
        <v>2.7859908125874355E-2</v>
      </c>
      <c r="G44" s="220">
        <f t="shared" si="3"/>
        <v>2.7475399947706133E-2</v>
      </c>
    </row>
    <row r="45" spans="1:7">
      <c r="E45" s="220"/>
      <c r="F45" s="220"/>
      <c r="G45" s="220"/>
    </row>
    <row r="46" spans="1:7">
      <c r="E46" s="220"/>
      <c r="F46" s="220"/>
      <c r="G46" s="220"/>
    </row>
    <row r="47" spans="1:7">
      <c r="E47" s="220"/>
      <c r="F47" s="220"/>
      <c r="G47" s="220"/>
    </row>
    <row r="48" spans="1:7">
      <c r="E48" s="220"/>
      <c r="F48" s="220"/>
      <c r="G48" s="220"/>
    </row>
    <row r="49" spans="5:7">
      <c r="E49" s="220"/>
      <c r="F49" s="220"/>
      <c r="G49" s="220"/>
    </row>
    <row r="50" spans="5:7">
      <c r="E50" s="220"/>
      <c r="F50" s="220"/>
      <c r="G50" s="220"/>
    </row>
    <row r="51" spans="5:7">
      <c r="E51" s="220"/>
      <c r="F51" s="220"/>
      <c r="G51" s="220"/>
    </row>
    <row r="52" spans="5:7">
      <c r="E52" s="220"/>
      <c r="F52" s="220"/>
      <c r="G52" s="220"/>
    </row>
    <row r="53" spans="5:7">
      <c r="E53" s="220"/>
      <c r="F53" s="220"/>
      <c r="G53" s="220"/>
    </row>
    <row r="54" spans="5:7">
      <c r="E54" s="220"/>
      <c r="F54" s="220"/>
      <c r="G54" s="220"/>
    </row>
    <row r="55" spans="5:7">
      <c r="E55" s="220"/>
      <c r="F55" s="220"/>
      <c r="G55" s="220"/>
    </row>
    <row r="56" spans="5:7">
      <c r="E56" s="220"/>
      <c r="F56" s="220"/>
      <c r="G56" s="220"/>
    </row>
    <row r="57" spans="5:7">
      <c r="E57" s="220"/>
      <c r="F57" s="220"/>
      <c r="G57" s="220"/>
    </row>
    <row r="58" spans="5:7">
      <c r="E58" s="220"/>
      <c r="F58" s="220"/>
      <c r="G58" s="220"/>
    </row>
    <row r="59" spans="5:7">
      <c r="E59" s="220"/>
      <c r="F59" s="220"/>
      <c r="G59" s="220"/>
    </row>
    <row r="60" spans="5:7">
      <c r="E60" s="220"/>
      <c r="F60" s="220"/>
      <c r="G60" s="220"/>
    </row>
    <row r="61" spans="5:7">
      <c r="E61" s="220"/>
      <c r="F61" s="220"/>
      <c r="G61" s="220"/>
    </row>
    <row r="62" spans="5:7">
      <c r="E62" s="220"/>
      <c r="F62" s="220"/>
      <c r="G62" s="220"/>
    </row>
    <row r="63" spans="5:7">
      <c r="E63" s="220"/>
      <c r="F63" s="220"/>
      <c r="G63" s="220"/>
    </row>
    <row r="64" spans="5:7">
      <c r="E64" s="220"/>
      <c r="F64" s="220"/>
      <c r="G64" s="220"/>
    </row>
    <row r="65" spans="5:7">
      <c r="E65" s="220"/>
      <c r="F65" s="220"/>
      <c r="G65" s="220"/>
    </row>
    <row r="66" spans="5:7">
      <c r="E66" s="220"/>
      <c r="F66" s="220"/>
      <c r="G66" s="220"/>
    </row>
    <row r="67" spans="5:7">
      <c r="E67" s="220"/>
      <c r="F67" s="220"/>
      <c r="G67" s="220"/>
    </row>
    <row r="68" spans="5:7">
      <c r="E68" s="220"/>
      <c r="F68" s="220"/>
      <c r="G68" s="220"/>
    </row>
    <row r="69" spans="5:7">
      <c r="E69" s="220"/>
      <c r="F69" s="220"/>
      <c r="G69" s="220"/>
    </row>
    <row r="70" spans="5:7">
      <c r="E70" s="220"/>
      <c r="F70" s="220"/>
      <c r="G70" s="220"/>
    </row>
    <row r="71" spans="5:7">
      <c r="E71" s="220"/>
      <c r="F71" s="220"/>
      <c r="G71" s="220"/>
    </row>
    <row r="72" spans="5:7">
      <c r="E72" s="220"/>
      <c r="F72" s="220"/>
      <c r="G72" s="220"/>
    </row>
    <row r="73" spans="5:7">
      <c r="E73" s="220"/>
      <c r="F73" s="220"/>
      <c r="G73" s="220"/>
    </row>
    <row r="74" spans="5:7">
      <c r="E74" s="220"/>
      <c r="F74" s="220"/>
      <c r="G74" s="220"/>
    </row>
    <row r="75" spans="5:7">
      <c r="E75" s="220"/>
      <c r="F75" s="220"/>
      <c r="G75" s="220"/>
    </row>
  </sheetData>
  <pageMargins left="0.75" right="0.75" top="1" bottom="1" header="0.5" footer="0.5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B4E8-6914-4EF0-A7D5-BF417CB496FD}">
  <dimension ref="A1:L68"/>
  <sheetViews>
    <sheetView workbookViewId="0">
      <selection activeCell="L10" sqref="L10"/>
    </sheetView>
  </sheetViews>
  <sheetFormatPr defaultRowHeight="13.2"/>
  <cols>
    <col min="1" max="1" width="4.88671875" style="2" customWidth="1"/>
    <col min="2" max="2" width="3.33203125" style="2" customWidth="1"/>
    <col min="3" max="3" width="8.88671875" style="2"/>
    <col min="4" max="4" width="8.109375" style="2" customWidth="1"/>
    <col min="5" max="5" width="9.44140625" style="2" customWidth="1"/>
    <col min="6" max="257" width="8.88671875" style="2"/>
    <col min="258" max="258" width="3.33203125" style="2" customWidth="1"/>
    <col min="259" max="259" width="8.88671875" style="2"/>
    <col min="260" max="260" width="8.109375" style="2" customWidth="1"/>
    <col min="261" max="261" width="9.44140625" style="2" customWidth="1"/>
    <col min="262" max="513" width="8.88671875" style="2"/>
    <col min="514" max="514" width="3.33203125" style="2" customWidth="1"/>
    <col min="515" max="515" width="8.88671875" style="2"/>
    <col min="516" max="516" width="8.109375" style="2" customWidth="1"/>
    <col min="517" max="517" width="9.44140625" style="2" customWidth="1"/>
    <col min="518" max="769" width="8.88671875" style="2"/>
    <col min="770" max="770" width="3.33203125" style="2" customWidth="1"/>
    <col min="771" max="771" width="8.88671875" style="2"/>
    <col min="772" max="772" width="8.109375" style="2" customWidth="1"/>
    <col min="773" max="773" width="9.44140625" style="2" customWidth="1"/>
    <col min="774" max="1025" width="8.88671875" style="2"/>
    <col min="1026" max="1026" width="3.33203125" style="2" customWidth="1"/>
    <col min="1027" max="1027" width="8.88671875" style="2"/>
    <col min="1028" max="1028" width="8.109375" style="2" customWidth="1"/>
    <col min="1029" max="1029" width="9.44140625" style="2" customWidth="1"/>
    <col min="1030" max="1281" width="8.88671875" style="2"/>
    <col min="1282" max="1282" width="3.33203125" style="2" customWidth="1"/>
    <col min="1283" max="1283" width="8.88671875" style="2"/>
    <col min="1284" max="1284" width="8.109375" style="2" customWidth="1"/>
    <col min="1285" max="1285" width="9.44140625" style="2" customWidth="1"/>
    <col min="1286" max="1537" width="8.88671875" style="2"/>
    <col min="1538" max="1538" width="3.33203125" style="2" customWidth="1"/>
    <col min="1539" max="1539" width="8.88671875" style="2"/>
    <col min="1540" max="1540" width="8.109375" style="2" customWidth="1"/>
    <col min="1541" max="1541" width="9.44140625" style="2" customWidth="1"/>
    <col min="1542" max="1793" width="8.88671875" style="2"/>
    <col min="1794" max="1794" width="3.33203125" style="2" customWidth="1"/>
    <col min="1795" max="1795" width="8.88671875" style="2"/>
    <col min="1796" max="1796" width="8.109375" style="2" customWidth="1"/>
    <col min="1797" max="1797" width="9.44140625" style="2" customWidth="1"/>
    <col min="1798" max="2049" width="8.88671875" style="2"/>
    <col min="2050" max="2050" width="3.33203125" style="2" customWidth="1"/>
    <col min="2051" max="2051" width="8.88671875" style="2"/>
    <col min="2052" max="2052" width="8.109375" style="2" customWidth="1"/>
    <col min="2053" max="2053" width="9.44140625" style="2" customWidth="1"/>
    <col min="2054" max="2305" width="8.88671875" style="2"/>
    <col min="2306" max="2306" width="3.33203125" style="2" customWidth="1"/>
    <col min="2307" max="2307" width="8.88671875" style="2"/>
    <col min="2308" max="2308" width="8.109375" style="2" customWidth="1"/>
    <col min="2309" max="2309" width="9.44140625" style="2" customWidth="1"/>
    <col min="2310" max="2561" width="8.88671875" style="2"/>
    <col min="2562" max="2562" width="3.33203125" style="2" customWidth="1"/>
    <col min="2563" max="2563" width="8.88671875" style="2"/>
    <col min="2564" max="2564" width="8.109375" style="2" customWidth="1"/>
    <col min="2565" max="2565" width="9.44140625" style="2" customWidth="1"/>
    <col min="2566" max="2817" width="8.88671875" style="2"/>
    <col min="2818" max="2818" width="3.33203125" style="2" customWidth="1"/>
    <col min="2819" max="2819" width="8.88671875" style="2"/>
    <col min="2820" max="2820" width="8.109375" style="2" customWidth="1"/>
    <col min="2821" max="2821" width="9.44140625" style="2" customWidth="1"/>
    <col min="2822" max="3073" width="8.88671875" style="2"/>
    <col min="3074" max="3074" width="3.33203125" style="2" customWidth="1"/>
    <col min="3075" max="3075" width="8.88671875" style="2"/>
    <col min="3076" max="3076" width="8.109375" style="2" customWidth="1"/>
    <col min="3077" max="3077" width="9.44140625" style="2" customWidth="1"/>
    <col min="3078" max="3329" width="8.88671875" style="2"/>
    <col min="3330" max="3330" width="3.33203125" style="2" customWidth="1"/>
    <col min="3331" max="3331" width="8.88671875" style="2"/>
    <col min="3332" max="3332" width="8.109375" style="2" customWidth="1"/>
    <col min="3333" max="3333" width="9.44140625" style="2" customWidth="1"/>
    <col min="3334" max="3585" width="8.88671875" style="2"/>
    <col min="3586" max="3586" width="3.33203125" style="2" customWidth="1"/>
    <col min="3587" max="3587" width="8.88671875" style="2"/>
    <col min="3588" max="3588" width="8.109375" style="2" customWidth="1"/>
    <col min="3589" max="3589" width="9.44140625" style="2" customWidth="1"/>
    <col min="3590" max="3841" width="8.88671875" style="2"/>
    <col min="3842" max="3842" width="3.33203125" style="2" customWidth="1"/>
    <col min="3843" max="3843" width="8.88671875" style="2"/>
    <col min="3844" max="3844" width="8.109375" style="2" customWidth="1"/>
    <col min="3845" max="3845" width="9.44140625" style="2" customWidth="1"/>
    <col min="3846" max="4097" width="8.88671875" style="2"/>
    <col min="4098" max="4098" width="3.33203125" style="2" customWidth="1"/>
    <col min="4099" max="4099" width="8.88671875" style="2"/>
    <col min="4100" max="4100" width="8.109375" style="2" customWidth="1"/>
    <col min="4101" max="4101" width="9.44140625" style="2" customWidth="1"/>
    <col min="4102" max="4353" width="8.88671875" style="2"/>
    <col min="4354" max="4354" width="3.33203125" style="2" customWidth="1"/>
    <col min="4355" max="4355" width="8.88671875" style="2"/>
    <col min="4356" max="4356" width="8.109375" style="2" customWidth="1"/>
    <col min="4357" max="4357" width="9.44140625" style="2" customWidth="1"/>
    <col min="4358" max="4609" width="8.88671875" style="2"/>
    <col min="4610" max="4610" width="3.33203125" style="2" customWidth="1"/>
    <col min="4611" max="4611" width="8.88671875" style="2"/>
    <col min="4612" max="4612" width="8.109375" style="2" customWidth="1"/>
    <col min="4613" max="4613" width="9.44140625" style="2" customWidth="1"/>
    <col min="4614" max="4865" width="8.88671875" style="2"/>
    <col min="4866" max="4866" width="3.33203125" style="2" customWidth="1"/>
    <col min="4867" max="4867" width="8.88671875" style="2"/>
    <col min="4868" max="4868" width="8.109375" style="2" customWidth="1"/>
    <col min="4869" max="4869" width="9.44140625" style="2" customWidth="1"/>
    <col min="4870" max="5121" width="8.88671875" style="2"/>
    <col min="5122" max="5122" width="3.33203125" style="2" customWidth="1"/>
    <col min="5123" max="5123" width="8.88671875" style="2"/>
    <col min="5124" max="5124" width="8.109375" style="2" customWidth="1"/>
    <col min="5125" max="5125" width="9.44140625" style="2" customWidth="1"/>
    <col min="5126" max="5377" width="8.88671875" style="2"/>
    <col min="5378" max="5378" width="3.33203125" style="2" customWidth="1"/>
    <col min="5379" max="5379" width="8.88671875" style="2"/>
    <col min="5380" max="5380" width="8.109375" style="2" customWidth="1"/>
    <col min="5381" max="5381" width="9.44140625" style="2" customWidth="1"/>
    <col min="5382" max="5633" width="8.88671875" style="2"/>
    <col min="5634" max="5634" width="3.33203125" style="2" customWidth="1"/>
    <col min="5635" max="5635" width="8.88671875" style="2"/>
    <col min="5636" max="5636" width="8.109375" style="2" customWidth="1"/>
    <col min="5637" max="5637" width="9.44140625" style="2" customWidth="1"/>
    <col min="5638" max="5889" width="8.88671875" style="2"/>
    <col min="5890" max="5890" width="3.33203125" style="2" customWidth="1"/>
    <col min="5891" max="5891" width="8.88671875" style="2"/>
    <col min="5892" max="5892" width="8.109375" style="2" customWidth="1"/>
    <col min="5893" max="5893" width="9.44140625" style="2" customWidth="1"/>
    <col min="5894" max="6145" width="8.88671875" style="2"/>
    <col min="6146" max="6146" width="3.33203125" style="2" customWidth="1"/>
    <col min="6147" max="6147" width="8.88671875" style="2"/>
    <col min="6148" max="6148" width="8.109375" style="2" customWidth="1"/>
    <col min="6149" max="6149" width="9.44140625" style="2" customWidth="1"/>
    <col min="6150" max="6401" width="8.88671875" style="2"/>
    <col min="6402" max="6402" width="3.33203125" style="2" customWidth="1"/>
    <col min="6403" max="6403" width="8.88671875" style="2"/>
    <col min="6404" max="6404" width="8.109375" style="2" customWidth="1"/>
    <col min="6405" max="6405" width="9.44140625" style="2" customWidth="1"/>
    <col min="6406" max="6657" width="8.88671875" style="2"/>
    <col min="6658" max="6658" width="3.33203125" style="2" customWidth="1"/>
    <col min="6659" max="6659" width="8.88671875" style="2"/>
    <col min="6660" max="6660" width="8.109375" style="2" customWidth="1"/>
    <col min="6661" max="6661" width="9.44140625" style="2" customWidth="1"/>
    <col min="6662" max="6913" width="8.88671875" style="2"/>
    <col min="6914" max="6914" width="3.33203125" style="2" customWidth="1"/>
    <col min="6915" max="6915" width="8.88671875" style="2"/>
    <col min="6916" max="6916" width="8.109375" style="2" customWidth="1"/>
    <col min="6917" max="6917" width="9.44140625" style="2" customWidth="1"/>
    <col min="6918" max="7169" width="8.88671875" style="2"/>
    <col min="7170" max="7170" width="3.33203125" style="2" customWidth="1"/>
    <col min="7171" max="7171" width="8.88671875" style="2"/>
    <col min="7172" max="7172" width="8.109375" style="2" customWidth="1"/>
    <col min="7173" max="7173" width="9.44140625" style="2" customWidth="1"/>
    <col min="7174" max="7425" width="8.88671875" style="2"/>
    <col min="7426" max="7426" width="3.33203125" style="2" customWidth="1"/>
    <col min="7427" max="7427" width="8.88671875" style="2"/>
    <col min="7428" max="7428" width="8.109375" style="2" customWidth="1"/>
    <col min="7429" max="7429" width="9.44140625" style="2" customWidth="1"/>
    <col min="7430" max="7681" width="8.88671875" style="2"/>
    <col min="7682" max="7682" width="3.33203125" style="2" customWidth="1"/>
    <col min="7683" max="7683" width="8.88671875" style="2"/>
    <col min="7684" max="7684" width="8.109375" style="2" customWidth="1"/>
    <col min="7685" max="7685" width="9.44140625" style="2" customWidth="1"/>
    <col min="7686" max="7937" width="8.88671875" style="2"/>
    <col min="7938" max="7938" width="3.33203125" style="2" customWidth="1"/>
    <col min="7939" max="7939" width="8.88671875" style="2"/>
    <col min="7940" max="7940" width="8.109375" style="2" customWidth="1"/>
    <col min="7941" max="7941" width="9.44140625" style="2" customWidth="1"/>
    <col min="7942" max="8193" width="8.88671875" style="2"/>
    <col min="8194" max="8194" width="3.33203125" style="2" customWidth="1"/>
    <col min="8195" max="8195" width="8.88671875" style="2"/>
    <col min="8196" max="8196" width="8.109375" style="2" customWidth="1"/>
    <col min="8197" max="8197" width="9.44140625" style="2" customWidth="1"/>
    <col min="8198" max="8449" width="8.88671875" style="2"/>
    <col min="8450" max="8450" width="3.33203125" style="2" customWidth="1"/>
    <col min="8451" max="8451" width="8.88671875" style="2"/>
    <col min="8452" max="8452" width="8.109375" style="2" customWidth="1"/>
    <col min="8453" max="8453" width="9.44140625" style="2" customWidth="1"/>
    <col min="8454" max="8705" width="8.88671875" style="2"/>
    <col min="8706" max="8706" width="3.33203125" style="2" customWidth="1"/>
    <col min="8707" max="8707" width="8.88671875" style="2"/>
    <col min="8708" max="8708" width="8.109375" style="2" customWidth="1"/>
    <col min="8709" max="8709" width="9.44140625" style="2" customWidth="1"/>
    <col min="8710" max="8961" width="8.88671875" style="2"/>
    <col min="8962" max="8962" width="3.33203125" style="2" customWidth="1"/>
    <col min="8963" max="8963" width="8.88671875" style="2"/>
    <col min="8964" max="8964" width="8.109375" style="2" customWidth="1"/>
    <col min="8965" max="8965" width="9.44140625" style="2" customWidth="1"/>
    <col min="8966" max="9217" width="8.88671875" style="2"/>
    <col min="9218" max="9218" width="3.33203125" style="2" customWidth="1"/>
    <col min="9219" max="9219" width="8.88671875" style="2"/>
    <col min="9220" max="9220" width="8.109375" style="2" customWidth="1"/>
    <col min="9221" max="9221" width="9.44140625" style="2" customWidth="1"/>
    <col min="9222" max="9473" width="8.88671875" style="2"/>
    <col min="9474" max="9474" width="3.33203125" style="2" customWidth="1"/>
    <col min="9475" max="9475" width="8.88671875" style="2"/>
    <col min="9476" max="9476" width="8.109375" style="2" customWidth="1"/>
    <col min="9477" max="9477" width="9.44140625" style="2" customWidth="1"/>
    <col min="9478" max="9729" width="8.88671875" style="2"/>
    <col min="9730" max="9730" width="3.33203125" style="2" customWidth="1"/>
    <col min="9731" max="9731" width="8.88671875" style="2"/>
    <col min="9732" max="9732" width="8.109375" style="2" customWidth="1"/>
    <col min="9733" max="9733" width="9.44140625" style="2" customWidth="1"/>
    <col min="9734" max="9985" width="8.88671875" style="2"/>
    <col min="9986" max="9986" width="3.33203125" style="2" customWidth="1"/>
    <col min="9987" max="9987" width="8.88671875" style="2"/>
    <col min="9988" max="9988" width="8.109375" style="2" customWidth="1"/>
    <col min="9989" max="9989" width="9.44140625" style="2" customWidth="1"/>
    <col min="9990" max="10241" width="8.88671875" style="2"/>
    <col min="10242" max="10242" width="3.33203125" style="2" customWidth="1"/>
    <col min="10243" max="10243" width="8.88671875" style="2"/>
    <col min="10244" max="10244" width="8.109375" style="2" customWidth="1"/>
    <col min="10245" max="10245" width="9.44140625" style="2" customWidth="1"/>
    <col min="10246" max="10497" width="8.88671875" style="2"/>
    <col min="10498" max="10498" width="3.33203125" style="2" customWidth="1"/>
    <col min="10499" max="10499" width="8.88671875" style="2"/>
    <col min="10500" max="10500" width="8.109375" style="2" customWidth="1"/>
    <col min="10501" max="10501" width="9.44140625" style="2" customWidth="1"/>
    <col min="10502" max="10753" width="8.88671875" style="2"/>
    <col min="10754" max="10754" width="3.33203125" style="2" customWidth="1"/>
    <col min="10755" max="10755" width="8.88671875" style="2"/>
    <col min="10756" max="10756" width="8.109375" style="2" customWidth="1"/>
    <col min="10757" max="10757" width="9.44140625" style="2" customWidth="1"/>
    <col min="10758" max="11009" width="8.88671875" style="2"/>
    <col min="11010" max="11010" width="3.33203125" style="2" customWidth="1"/>
    <col min="11011" max="11011" width="8.88671875" style="2"/>
    <col min="11012" max="11012" width="8.109375" style="2" customWidth="1"/>
    <col min="11013" max="11013" width="9.44140625" style="2" customWidth="1"/>
    <col min="11014" max="11265" width="8.88671875" style="2"/>
    <col min="11266" max="11266" width="3.33203125" style="2" customWidth="1"/>
    <col min="11267" max="11267" width="8.88671875" style="2"/>
    <col min="11268" max="11268" width="8.109375" style="2" customWidth="1"/>
    <col min="11269" max="11269" width="9.44140625" style="2" customWidth="1"/>
    <col min="11270" max="11521" width="8.88671875" style="2"/>
    <col min="11522" max="11522" width="3.33203125" style="2" customWidth="1"/>
    <col min="11523" max="11523" width="8.88671875" style="2"/>
    <col min="11524" max="11524" width="8.109375" style="2" customWidth="1"/>
    <col min="11525" max="11525" width="9.44140625" style="2" customWidth="1"/>
    <col min="11526" max="11777" width="8.88671875" style="2"/>
    <col min="11778" max="11778" width="3.33203125" style="2" customWidth="1"/>
    <col min="11779" max="11779" width="8.88671875" style="2"/>
    <col min="11780" max="11780" width="8.109375" style="2" customWidth="1"/>
    <col min="11781" max="11781" width="9.44140625" style="2" customWidth="1"/>
    <col min="11782" max="12033" width="8.88671875" style="2"/>
    <col min="12034" max="12034" width="3.33203125" style="2" customWidth="1"/>
    <col min="12035" max="12035" width="8.88671875" style="2"/>
    <col min="12036" max="12036" width="8.109375" style="2" customWidth="1"/>
    <col min="12037" max="12037" width="9.44140625" style="2" customWidth="1"/>
    <col min="12038" max="12289" width="8.88671875" style="2"/>
    <col min="12290" max="12290" width="3.33203125" style="2" customWidth="1"/>
    <col min="12291" max="12291" width="8.88671875" style="2"/>
    <col min="12292" max="12292" width="8.109375" style="2" customWidth="1"/>
    <col min="12293" max="12293" width="9.44140625" style="2" customWidth="1"/>
    <col min="12294" max="12545" width="8.88671875" style="2"/>
    <col min="12546" max="12546" width="3.33203125" style="2" customWidth="1"/>
    <col min="12547" max="12547" width="8.88671875" style="2"/>
    <col min="12548" max="12548" width="8.109375" style="2" customWidth="1"/>
    <col min="12549" max="12549" width="9.44140625" style="2" customWidth="1"/>
    <col min="12550" max="12801" width="8.88671875" style="2"/>
    <col min="12802" max="12802" width="3.33203125" style="2" customWidth="1"/>
    <col min="12803" max="12803" width="8.88671875" style="2"/>
    <col min="12804" max="12804" width="8.109375" style="2" customWidth="1"/>
    <col min="12805" max="12805" width="9.44140625" style="2" customWidth="1"/>
    <col min="12806" max="13057" width="8.88671875" style="2"/>
    <col min="13058" max="13058" width="3.33203125" style="2" customWidth="1"/>
    <col min="13059" max="13059" width="8.88671875" style="2"/>
    <col min="13060" max="13060" width="8.109375" style="2" customWidth="1"/>
    <col min="13061" max="13061" width="9.44140625" style="2" customWidth="1"/>
    <col min="13062" max="13313" width="8.88671875" style="2"/>
    <col min="13314" max="13314" width="3.33203125" style="2" customWidth="1"/>
    <col min="13315" max="13315" width="8.88671875" style="2"/>
    <col min="13316" max="13316" width="8.109375" style="2" customWidth="1"/>
    <col min="13317" max="13317" width="9.44140625" style="2" customWidth="1"/>
    <col min="13318" max="13569" width="8.88671875" style="2"/>
    <col min="13570" max="13570" width="3.33203125" style="2" customWidth="1"/>
    <col min="13571" max="13571" width="8.88671875" style="2"/>
    <col min="13572" max="13572" width="8.109375" style="2" customWidth="1"/>
    <col min="13573" max="13573" width="9.44140625" style="2" customWidth="1"/>
    <col min="13574" max="13825" width="8.88671875" style="2"/>
    <col min="13826" max="13826" width="3.33203125" style="2" customWidth="1"/>
    <col min="13827" max="13827" width="8.88671875" style="2"/>
    <col min="13828" max="13828" width="8.109375" style="2" customWidth="1"/>
    <col min="13829" max="13829" width="9.44140625" style="2" customWidth="1"/>
    <col min="13830" max="14081" width="8.88671875" style="2"/>
    <col min="14082" max="14082" width="3.33203125" style="2" customWidth="1"/>
    <col min="14083" max="14083" width="8.88671875" style="2"/>
    <col min="14084" max="14084" width="8.109375" style="2" customWidth="1"/>
    <col min="14085" max="14085" width="9.44140625" style="2" customWidth="1"/>
    <col min="14086" max="14337" width="8.88671875" style="2"/>
    <col min="14338" max="14338" width="3.33203125" style="2" customWidth="1"/>
    <col min="14339" max="14339" width="8.88671875" style="2"/>
    <col min="14340" max="14340" width="8.109375" style="2" customWidth="1"/>
    <col min="14341" max="14341" width="9.44140625" style="2" customWidth="1"/>
    <col min="14342" max="14593" width="8.88671875" style="2"/>
    <col min="14594" max="14594" width="3.33203125" style="2" customWidth="1"/>
    <col min="14595" max="14595" width="8.88671875" style="2"/>
    <col min="14596" max="14596" width="8.109375" style="2" customWidth="1"/>
    <col min="14597" max="14597" width="9.44140625" style="2" customWidth="1"/>
    <col min="14598" max="14849" width="8.88671875" style="2"/>
    <col min="14850" max="14850" width="3.33203125" style="2" customWidth="1"/>
    <col min="14851" max="14851" width="8.88671875" style="2"/>
    <col min="14852" max="14852" width="8.109375" style="2" customWidth="1"/>
    <col min="14853" max="14853" width="9.44140625" style="2" customWidth="1"/>
    <col min="14854" max="15105" width="8.88671875" style="2"/>
    <col min="15106" max="15106" width="3.33203125" style="2" customWidth="1"/>
    <col min="15107" max="15107" width="8.88671875" style="2"/>
    <col min="15108" max="15108" width="8.109375" style="2" customWidth="1"/>
    <col min="15109" max="15109" width="9.44140625" style="2" customWidth="1"/>
    <col min="15110" max="15361" width="8.88671875" style="2"/>
    <col min="15362" max="15362" width="3.33203125" style="2" customWidth="1"/>
    <col min="15363" max="15363" width="8.88671875" style="2"/>
    <col min="15364" max="15364" width="8.109375" style="2" customWidth="1"/>
    <col min="15365" max="15365" width="9.44140625" style="2" customWidth="1"/>
    <col min="15366" max="15617" width="8.88671875" style="2"/>
    <col min="15618" max="15618" width="3.33203125" style="2" customWidth="1"/>
    <col min="15619" max="15619" width="8.88671875" style="2"/>
    <col min="15620" max="15620" width="8.109375" style="2" customWidth="1"/>
    <col min="15621" max="15621" width="9.44140625" style="2" customWidth="1"/>
    <col min="15622" max="15873" width="8.88671875" style="2"/>
    <col min="15874" max="15874" width="3.33203125" style="2" customWidth="1"/>
    <col min="15875" max="15875" width="8.88671875" style="2"/>
    <col min="15876" max="15876" width="8.109375" style="2" customWidth="1"/>
    <col min="15877" max="15877" width="9.44140625" style="2" customWidth="1"/>
    <col min="15878" max="16129" width="8.88671875" style="2"/>
    <col min="16130" max="16130" width="3.33203125" style="2" customWidth="1"/>
    <col min="16131" max="16131" width="8.88671875" style="2"/>
    <col min="16132" max="16132" width="8.109375" style="2" customWidth="1"/>
    <col min="16133" max="16133" width="9.44140625" style="2" customWidth="1"/>
    <col min="16134" max="16384" width="8.88671875" style="2"/>
  </cols>
  <sheetData>
    <row r="1" spans="1:12">
      <c r="A1" s="80" t="s">
        <v>62</v>
      </c>
      <c r="B1" s="188" t="s">
        <v>12</v>
      </c>
      <c r="C1" s="188" t="s">
        <v>13</v>
      </c>
      <c r="D1" s="188" t="s">
        <v>14</v>
      </c>
      <c r="E1" s="188" t="s">
        <v>15</v>
      </c>
      <c r="F1" s="188" t="s">
        <v>16</v>
      </c>
      <c r="G1" s="188" t="s">
        <v>7</v>
      </c>
      <c r="H1" s="188" t="s">
        <v>17</v>
      </c>
      <c r="I1" s="188" t="s">
        <v>18</v>
      </c>
      <c r="J1" s="188" t="s">
        <v>36</v>
      </c>
      <c r="K1" s="188" t="s">
        <v>37</v>
      </c>
    </row>
    <row r="2" spans="1:12" ht="15.6">
      <c r="A2" s="80">
        <v>2</v>
      </c>
      <c r="B2" s="1" t="s">
        <v>205</v>
      </c>
      <c r="L2" s="22"/>
    </row>
    <row r="3" spans="1:12">
      <c r="A3" s="80">
        <v>3</v>
      </c>
      <c r="B3" s="115"/>
      <c r="C3" s="11" t="s">
        <v>172</v>
      </c>
      <c r="D3" s="87">
        <v>0.06</v>
      </c>
    </row>
    <row r="4" spans="1:12">
      <c r="A4" s="80">
        <v>4</v>
      </c>
      <c r="B4" s="115"/>
    </row>
    <row r="5" spans="1:12">
      <c r="A5" s="80">
        <v>5</v>
      </c>
      <c r="E5" s="193" t="s">
        <v>173</v>
      </c>
      <c r="F5" s="193"/>
      <c r="G5" s="193"/>
    </row>
    <row r="6" spans="1:12">
      <c r="A6" s="80">
        <v>6</v>
      </c>
      <c r="C6" s="11"/>
      <c r="D6" s="11"/>
      <c r="E6" s="218">
        <v>1</v>
      </c>
      <c r="F6" s="218">
        <v>2</v>
      </c>
      <c r="G6" s="218">
        <v>3</v>
      </c>
    </row>
    <row r="7" spans="1:12" ht="15.6">
      <c r="A7" s="80">
        <v>7</v>
      </c>
      <c r="B7" s="193"/>
      <c r="C7" s="102" t="s">
        <v>132</v>
      </c>
      <c r="D7" s="20" t="s">
        <v>174</v>
      </c>
      <c r="E7" s="193" t="s">
        <v>175</v>
      </c>
      <c r="F7" s="193" t="s">
        <v>176</v>
      </c>
      <c r="G7" s="193" t="s">
        <v>177</v>
      </c>
    </row>
    <row r="8" spans="1:12">
      <c r="A8" s="80">
        <v>8</v>
      </c>
      <c r="B8" s="2">
        <v>60</v>
      </c>
      <c r="C8" s="8">
        <v>100</v>
      </c>
      <c r="D8" s="93">
        <f t="shared" ref="D8:D46" si="0">LN(C8)</f>
        <v>4.6051701859880918</v>
      </c>
    </row>
    <row r="9" spans="1:12">
      <c r="A9" s="80">
        <v>9</v>
      </c>
      <c r="B9" s="2">
        <v>61</v>
      </c>
      <c r="C9" s="8">
        <f>C8*(1+$D$3)</f>
        <v>106</v>
      </c>
      <c r="D9" s="93">
        <f t="shared" si="0"/>
        <v>4.6634390941120669</v>
      </c>
      <c r="E9" s="18">
        <f t="shared" ref="E9:E46" si="1">(C9-C8)/C8</f>
        <v>0.06</v>
      </c>
      <c r="F9" s="18">
        <f t="shared" ref="F9:F46" si="2">D9-D8</f>
        <v>5.8268908123975116E-2</v>
      </c>
      <c r="G9" s="18">
        <f t="shared" ref="G9:G46" si="3">(C9-C8)/C9</f>
        <v>5.6603773584905662E-2</v>
      </c>
    </row>
    <row r="10" spans="1:12">
      <c r="A10" s="80">
        <v>10</v>
      </c>
      <c r="B10" s="2">
        <v>62</v>
      </c>
      <c r="C10" s="8">
        <f t="shared" ref="C10:C46" si="4">C9*(1+$D$3)</f>
        <v>112.36</v>
      </c>
      <c r="D10" s="93">
        <f t="shared" si="0"/>
        <v>4.7217080022360429</v>
      </c>
      <c r="E10" s="18">
        <f t="shared" si="1"/>
        <v>0.06</v>
      </c>
      <c r="F10" s="18">
        <f t="shared" si="2"/>
        <v>5.8268908123976004E-2</v>
      </c>
      <c r="G10" s="18">
        <f t="shared" si="3"/>
        <v>5.6603773584905655E-2</v>
      </c>
    </row>
    <row r="11" spans="1:12">
      <c r="A11" s="80">
        <v>11</v>
      </c>
      <c r="B11" s="2">
        <v>63</v>
      </c>
      <c r="C11" s="8">
        <f t="shared" si="4"/>
        <v>119.1016</v>
      </c>
      <c r="D11" s="93">
        <f t="shared" si="0"/>
        <v>4.7799769103600189</v>
      </c>
      <c r="E11" s="18">
        <f t="shared" si="1"/>
        <v>6.0000000000000046E-2</v>
      </c>
      <c r="F11" s="18">
        <f t="shared" si="2"/>
        <v>5.8268908123976004E-2</v>
      </c>
      <c r="G11" s="18">
        <f t="shared" si="3"/>
        <v>5.6603773584905703E-2</v>
      </c>
    </row>
    <row r="12" spans="1:12">
      <c r="A12" s="80">
        <v>12</v>
      </c>
      <c r="B12" s="2">
        <v>64</v>
      </c>
      <c r="C12" s="8">
        <f t="shared" si="4"/>
        <v>126.247696</v>
      </c>
      <c r="D12" s="93">
        <f t="shared" si="0"/>
        <v>4.8382458184839949</v>
      </c>
      <c r="E12" s="18">
        <f t="shared" si="1"/>
        <v>0.06</v>
      </c>
      <c r="F12" s="18">
        <f t="shared" si="2"/>
        <v>5.8268908123976004E-2</v>
      </c>
      <c r="G12" s="18">
        <f t="shared" si="3"/>
        <v>5.6603773584905662E-2</v>
      </c>
    </row>
    <row r="13" spans="1:12">
      <c r="A13" s="80">
        <v>13</v>
      </c>
      <c r="B13" s="2">
        <v>65</v>
      </c>
      <c r="C13" s="8">
        <f t="shared" si="4"/>
        <v>133.82255776000002</v>
      </c>
      <c r="D13" s="93">
        <f t="shared" si="0"/>
        <v>4.89651472660797</v>
      </c>
      <c r="E13" s="18">
        <f t="shared" si="1"/>
        <v>6.0000000000000143E-2</v>
      </c>
      <c r="F13" s="18">
        <f t="shared" si="2"/>
        <v>5.8268908123975116E-2</v>
      </c>
      <c r="G13" s="18">
        <f t="shared" si="3"/>
        <v>5.6603773584905794E-2</v>
      </c>
    </row>
    <row r="14" spans="1:12">
      <c r="A14" s="80">
        <v>14</v>
      </c>
      <c r="B14" s="2">
        <v>66</v>
      </c>
      <c r="C14" s="8">
        <f t="shared" si="4"/>
        <v>141.85191122560002</v>
      </c>
      <c r="D14" s="93">
        <f t="shared" si="0"/>
        <v>4.9547836347319461</v>
      </c>
      <c r="E14" s="18">
        <f t="shared" si="1"/>
        <v>5.9999999999999963E-2</v>
      </c>
      <c r="F14" s="18">
        <f t="shared" si="2"/>
        <v>5.8268908123976004E-2</v>
      </c>
      <c r="G14" s="18">
        <f t="shared" si="3"/>
        <v>5.6603773584905627E-2</v>
      </c>
    </row>
    <row r="15" spans="1:12">
      <c r="A15" s="80">
        <v>15</v>
      </c>
      <c r="B15" s="2">
        <v>67</v>
      </c>
      <c r="C15" s="8">
        <f t="shared" si="4"/>
        <v>150.36302589913603</v>
      </c>
      <c r="D15" s="93">
        <f t="shared" si="0"/>
        <v>5.0130525428559221</v>
      </c>
      <c r="E15" s="18">
        <f t="shared" si="1"/>
        <v>6.0000000000000088E-2</v>
      </c>
      <c r="F15" s="18">
        <f t="shared" si="2"/>
        <v>5.8268908123976004E-2</v>
      </c>
      <c r="G15" s="18">
        <f t="shared" si="3"/>
        <v>5.6603773584905738E-2</v>
      </c>
    </row>
    <row r="16" spans="1:12">
      <c r="A16" s="80">
        <v>16</v>
      </c>
      <c r="B16" s="2">
        <v>68</v>
      </c>
      <c r="C16" s="8">
        <f t="shared" si="4"/>
        <v>159.38480745308419</v>
      </c>
      <c r="D16" s="93">
        <f t="shared" si="0"/>
        <v>5.0713214509798981</v>
      </c>
      <c r="E16" s="18">
        <f t="shared" si="1"/>
        <v>5.9999999999999984E-2</v>
      </c>
      <c r="F16" s="18">
        <f t="shared" si="2"/>
        <v>5.8268908123976004E-2</v>
      </c>
      <c r="G16" s="18">
        <f t="shared" si="3"/>
        <v>5.6603773584905641E-2</v>
      </c>
    </row>
    <row r="17" spans="1:7">
      <c r="A17" s="80">
        <v>17</v>
      </c>
      <c r="B17" s="2">
        <v>69</v>
      </c>
      <c r="C17" s="8">
        <f t="shared" si="4"/>
        <v>168.94789590026926</v>
      </c>
      <c r="D17" s="93">
        <f t="shared" si="0"/>
        <v>5.1295903591038741</v>
      </c>
      <c r="E17" s="18">
        <f t="shared" si="1"/>
        <v>6.0000000000000095E-2</v>
      </c>
      <c r="F17" s="18">
        <f t="shared" si="2"/>
        <v>5.8268908123976004E-2</v>
      </c>
      <c r="G17" s="18">
        <f t="shared" si="3"/>
        <v>5.6603773584905745E-2</v>
      </c>
    </row>
    <row r="18" spans="1:7">
      <c r="A18" s="80">
        <v>18</v>
      </c>
      <c r="B18" s="2">
        <v>70</v>
      </c>
      <c r="C18" s="8">
        <f t="shared" si="4"/>
        <v>179.08476965428542</v>
      </c>
      <c r="D18" s="93">
        <f t="shared" si="0"/>
        <v>5.1878592672278492</v>
      </c>
      <c r="E18" s="18">
        <f t="shared" si="1"/>
        <v>6.0000000000000053E-2</v>
      </c>
      <c r="F18" s="18">
        <f t="shared" si="2"/>
        <v>5.8268908123975116E-2</v>
      </c>
      <c r="G18" s="18">
        <f t="shared" si="3"/>
        <v>5.660377358490571E-2</v>
      </c>
    </row>
    <row r="19" spans="1:7">
      <c r="A19" s="80">
        <v>19</v>
      </c>
      <c r="B19" s="2">
        <v>71</v>
      </c>
      <c r="C19" s="8">
        <f t="shared" si="4"/>
        <v>189.82985583354255</v>
      </c>
      <c r="D19" s="93">
        <f t="shared" si="0"/>
        <v>5.2461281753518252</v>
      </c>
      <c r="E19" s="18">
        <f t="shared" si="1"/>
        <v>6.0000000000000019E-2</v>
      </c>
      <c r="F19" s="18">
        <f t="shared" si="2"/>
        <v>5.8268908123976004E-2</v>
      </c>
      <c r="G19" s="18">
        <f t="shared" si="3"/>
        <v>5.6603773584905676E-2</v>
      </c>
    </row>
    <row r="20" spans="1:7">
      <c r="A20" s="80">
        <v>20</v>
      </c>
      <c r="B20" s="2">
        <v>72</v>
      </c>
      <c r="C20" s="8">
        <f t="shared" si="4"/>
        <v>201.21964718355511</v>
      </c>
      <c r="D20" s="93">
        <f t="shared" si="0"/>
        <v>5.3043970834758012</v>
      </c>
      <c r="E20" s="18">
        <f t="shared" si="1"/>
        <v>6.0000000000000026E-2</v>
      </c>
      <c r="F20" s="18">
        <f t="shared" si="2"/>
        <v>5.8268908123976004E-2</v>
      </c>
      <c r="G20" s="18">
        <f t="shared" si="3"/>
        <v>5.6603773584905683E-2</v>
      </c>
    </row>
    <row r="21" spans="1:7">
      <c r="A21" s="80">
        <v>21</v>
      </c>
      <c r="B21" s="2">
        <v>73</v>
      </c>
      <c r="C21" s="8">
        <f t="shared" si="4"/>
        <v>213.29282601456842</v>
      </c>
      <c r="D21" s="93">
        <f t="shared" si="0"/>
        <v>5.3626659915997772</v>
      </c>
      <c r="E21" s="18">
        <f t="shared" si="1"/>
        <v>6.0000000000000012E-2</v>
      </c>
      <c r="F21" s="18">
        <f t="shared" si="2"/>
        <v>5.8268908123976004E-2</v>
      </c>
      <c r="G21" s="18">
        <f t="shared" si="3"/>
        <v>5.6603773584905669E-2</v>
      </c>
    </row>
    <row r="22" spans="1:7">
      <c r="A22" s="80">
        <v>22</v>
      </c>
      <c r="B22" s="2">
        <v>74</v>
      </c>
      <c r="C22" s="8">
        <f t="shared" si="4"/>
        <v>226.09039557544253</v>
      </c>
      <c r="D22" s="93">
        <f t="shared" si="0"/>
        <v>5.4209348997237523</v>
      </c>
      <c r="E22" s="18">
        <f t="shared" si="1"/>
        <v>6.0000000000000019E-2</v>
      </c>
      <c r="F22" s="18">
        <f t="shared" si="2"/>
        <v>5.8268908123975116E-2</v>
      </c>
      <c r="G22" s="18">
        <f t="shared" si="3"/>
        <v>5.6603773584905676E-2</v>
      </c>
    </row>
    <row r="23" spans="1:7">
      <c r="A23" s="80">
        <v>23</v>
      </c>
      <c r="B23" s="2">
        <v>75</v>
      </c>
      <c r="C23" s="8">
        <f t="shared" si="4"/>
        <v>239.6558193099691</v>
      </c>
      <c r="D23" s="93">
        <f t="shared" si="0"/>
        <v>5.4792038078477283</v>
      </c>
      <c r="E23" s="18">
        <f t="shared" si="1"/>
        <v>6.0000000000000109E-2</v>
      </c>
      <c r="F23" s="18">
        <f t="shared" si="2"/>
        <v>5.8268908123976004E-2</v>
      </c>
      <c r="G23" s="18">
        <f t="shared" si="3"/>
        <v>5.6603773584905752E-2</v>
      </c>
    </row>
    <row r="24" spans="1:7">
      <c r="A24" s="80">
        <v>24</v>
      </c>
      <c r="B24" s="2">
        <v>76</v>
      </c>
      <c r="C24" s="8">
        <f t="shared" si="4"/>
        <v>254.03516846856726</v>
      </c>
      <c r="D24" s="93">
        <f t="shared" si="0"/>
        <v>5.5374727159717043</v>
      </c>
      <c r="E24" s="18">
        <f t="shared" si="1"/>
        <v>6.000000000000006E-2</v>
      </c>
      <c r="F24" s="18">
        <f t="shared" si="2"/>
        <v>5.8268908123976004E-2</v>
      </c>
      <c r="G24" s="18">
        <f t="shared" si="3"/>
        <v>5.660377358490571E-2</v>
      </c>
    </row>
    <row r="25" spans="1:7">
      <c r="A25" s="80">
        <v>25</v>
      </c>
      <c r="B25" s="2">
        <v>77</v>
      </c>
      <c r="C25" s="8">
        <f t="shared" si="4"/>
        <v>269.27727857668134</v>
      </c>
      <c r="D25" s="93">
        <f t="shared" si="0"/>
        <v>5.5957416240956803</v>
      </c>
      <c r="E25" s="18">
        <f t="shared" si="1"/>
        <v>6.0000000000000157E-2</v>
      </c>
      <c r="F25" s="18">
        <f t="shared" si="2"/>
        <v>5.8268908123976004E-2</v>
      </c>
      <c r="G25" s="18">
        <f t="shared" si="3"/>
        <v>5.66037735849058E-2</v>
      </c>
    </row>
    <row r="26" spans="1:7">
      <c r="A26" s="80">
        <v>26</v>
      </c>
      <c r="B26" s="2">
        <v>78</v>
      </c>
      <c r="C26" s="8">
        <f t="shared" si="4"/>
        <v>285.43391529128223</v>
      </c>
      <c r="D26" s="93">
        <f t="shared" si="0"/>
        <v>5.6540105322196563</v>
      </c>
      <c r="E26" s="18">
        <f t="shared" si="1"/>
        <v>6.0000000000000046E-2</v>
      </c>
      <c r="F26" s="18">
        <f t="shared" si="2"/>
        <v>5.8268908123976004E-2</v>
      </c>
      <c r="G26" s="18">
        <f t="shared" si="3"/>
        <v>5.6603773584905703E-2</v>
      </c>
    </row>
    <row r="27" spans="1:7">
      <c r="A27" s="80">
        <v>27</v>
      </c>
      <c r="B27" s="2">
        <v>79</v>
      </c>
      <c r="C27" s="8">
        <f t="shared" si="4"/>
        <v>302.55995020875918</v>
      </c>
      <c r="D27" s="93">
        <f t="shared" si="0"/>
        <v>5.7122794403436323</v>
      </c>
      <c r="E27" s="18">
        <f t="shared" si="1"/>
        <v>6.0000000000000032E-2</v>
      </c>
      <c r="F27" s="18">
        <f t="shared" si="2"/>
        <v>5.8268908123976004E-2</v>
      </c>
      <c r="G27" s="18">
        <f t="shared" si="3"/>
        <v>5.6603773584905689E-2</v>
      </c>
    </row>
    <row r="28" spans="1:7">
      <c r="A28" s="80">
        <v>28</v>
      </c>
      <c r="B28" s="2">
        <v>80</v>
      </c>
      <c r="C28" s="8">
        <f t="shared" si="4"/>
        <v>320.71354722128473</v>
      </c>
      <c r="D28" s="93">
        <f t="shared" si="0"/>
        <v>5.7705483484676074</v>
      </c>
      <c r="E28" s="18">
        <f t="shared" si="1"/>
        <v>6.0000000000000005E-2</v>
      </c>
      <c r="F28" s="18">
        <f t="shared" si="2"/>
        <v>5.8268908123975116E-2</v>
      </c>
      <c r="G28" s="18">
        <f t="shared" si="3"/>
        <v>5.6603773584905662E-2</v>
      </c>
    </row>
    <row r="29" spans="1:7">
      <c r="A29" s="80">
        <v>29</v>
      </c>
      <c r="B29" s="2">
        <v>81</v>
      </c>
      <c r="C29" s="8">
        <f t="shared" si="4"/>
        <v>339.95636005456186</v>
      </c>
      <c r="D29" s="93">
        <f t="shared" si="0"/>
        <v>5.8288172565915835</v>
      </c>
      <c r="E29" s="18">
        <f t="shared" si="1"/>
        <v>6.0000000000000137E-2</v>
      </c>
      <c r="F29" s="18">
        <f t="shared" si="2"/>
        <v>5.8268908123976004E-2</v>
      </c>
      <c r="G29" s="18">
        <f t="shared" si="3"/>
        <v>5.6603773584905787E-2</v>
      </c>
    </row>
    <row r="30" spans="1:7">
      <c r="A30" s="80">
        <v>30</v>
      </c>
      <c r="B30" s="2">
        <v>82</v>
      </c>
      <c r="C30" s="8">
        <f t="shared" si="4"/>
        <v>360.3537416578356</v>
      </c>
      <c r="D30" s="93">
        <f t="shared" si="0"/>
        <v>5.8870861647155595</v>
      </c>
      <c r="E30" s="18">
        <f t="shared" si="1"/>
        <v>6.0000000000000095E-2</v>
      </c>
      <c r="F30" s="18">
        <f t="shared" si="2"/>
        <v>5.8268908123976004E-2</v>
      </c>
      <c r="G30" s="18">
        <f t="shared" si="3"/>
        <v>5.6603773584905745E-2</v>
      </c>
    </row>
    <row r="31" spans="1:7">
      <c r="A31" s="80">
        <v>31</v>
      </c>
      <c r="B31" s="2">
        <v>83</v>
      </c>
      <c r="C31" s="8">
        <f t="shared" si="4"/>
        <v>381.97496615730574</v>
      </c>
      <c r="D31" s="93">
        <f t="shared" si="0"/>
        <v>5.9453550728395355</v>
      </c>
      <c r="E31" s="18">
        <f t="shared" si="1"/>
        <v>6.0000000000000026E-2</v>
      </c>
      <c r="F31" s="18">
        <f t="shared" si="2"/>
        <v>5.8268908123976004E-2</v>
      </c>
      <c r="G31" s="18">
        <f t="shared" si="3"/>
        <v>5.6603773584905683E-2</v>
      </c>
    </row>
    <row r="32" spans="1:7">
      <c r="A32" s="80">
        <v>32</v>
      </c>
      <c r="B32" s="2">
        <v>84</v>
      </c>
      <c r="C32" s="8">
        <f t="shared" si="4"/>
        <v>404.89346412674411</v>
      </c>
      <c r="D32" s="93">
        <f t="shared" si="0"/>
        <v>6.0036239809635115</v>
      </c>
      <c r="E32" s="18">
        <f t="shared" si="1"/>
        <v>6.0000000000000046E-2</v>
      </c>
      <c r="F32" s="18">
        <f t="shared" si="2"/>
        <v>5.8268908123976004E-2</v>
      </c>
      <c r="G32" s="18">
        <f t="shared" si="3"/>
        <v>5.6603773584905703E-2</v>
      </c>
    </row>
    <row r="33" spans="1:7">
      <c r="A33" s="80">
        <v>33</v>
      </c>
      <c r="B33" s="2">
        <v>85</v>
      </c>
      <c r="C33" s="8">
        <f t="shared" si="4"/>
        <v>429.18707197434878</v>
      </c>
      <c r="D33" s="93">
        <f t="shared" si="0"/>
        <v>6.0618928890874866</v>
      </c>
      <c r="E33" s="18">
        <f t="shared" si="1"/>
        <v>6.0000000000000074E-2</v>
      </c>
      <c r="F33" s="18">
        <f t="shared" si="2"/>
        <v>5.8268908123975116E-2</v>
      </c>
      <c r="G33" s="18">
        <f t="shared" si="3"/>
        <v>5.6603773584905724E-2</v>
      </c>
    </row>
    <row r="34" spans="1:7">
      <c r="A34" s="80">
        <v>34</v>
      </c>
      <c r="B34" s="2">
        <v>86</v>
      </c>
      <c r="C34" s="8">
        <f t="shared" si="4"/>
        <v>454.93829629280975</v>
      </c>
      <c r="D34" s="93">
        <f t="shared" si="0"/>
        <v>6.1201617972114626</v>
      </c>
      <c r="E34" s="18">
        <f t="shared" si="1"/>
        <v>6.0000000000000102E-2</v>
      </c>
      <c r="F34" s="18">
        <f t="shared" si="2"/>
        <v>5.8268908123976004E-2</v>
      </c>
      <c r="G34" s="18">
        <f t="shared" si="3"/>
        <v>5.6603773584905752E-2</v>
      </c>
    </row>
    <row r="35" spans="1:7">
      <c r="A35" s="80">
        <v>35</v>
      </c>
      <c r="B35" s="2">
        <v>87</v>
      </c>
      <c r="C35" s="8">
        <f t="shared" si="4"/>
        <v>482.23459407037836</v>
      </c>
      <c r="D35" s="93">
        <f t="shared" si="0"/>
        <v>6.1784307053354386</v>
      </c>
      <c r="E35" s="18">
        <f t="shared" si="1"/>
        <v>6.000000000000006E-2</v>
      </c>
      <c r="F35" s="18">
        <f t="shared" si="2"/>
        <v>5.8268908123976004E-2</v>
      </c>
      <c r="G35" s="18">
        <f t="shared" si="3"/>
        <v>5.660377358490571E-2</v>
      </c>
    </row>
    <row r="36" spans="1:7">
      <c r="A36" s="80">
        <v>36</v>
      </c>
      <c r="B36" s="2">
        <v>88</v>
      </c>
      <c r="C36" s="8">
        <f t="shared" si="4"/>
        <v>511.16866971460109</v>
      </c>
      <c r="D36" s="93">
        <f t="shared" si="0"/>
        <v>6.2366996134594146</v>
      </c>
      <c r="E36" s="18">
        <f t="shared" si="1"/>
        <v>6.000000000000006E-2</v>
      </c>
      <c r="F36" s="18">
        <f t="shared" si="2"/>
        <v>5.8268908123976004E-2</v>
      </c>
      <c r="G36" s="18">
        <f t="shared" si="3"/>
        <v>5.660377358490571E-2</v>
      </c>
    </row>
    <row r="37" spans="1:7">
      <c r="A37" s="80">
        <v>37</v>
      </c>
      <c r="B37" s="2">
        <v>89</v>
      </c>
      <c r="C37" s="8">
        <f t="shared" si="4"/>
        <v>541.83878989747723</v>
      </c>
      <c r="D37" s="93">
        <f t="shared" si="0"/>
        <v>6.2949685215833906</v>
      </c>
      <c r="E37" s="18">
        <f t="shared" si="1"/>
        <v>6.000000000000013E-2</v>
      </c>
      <c r="F37" s="18">
        <f t="shared" si="2"/>
        <v>5.8268908123976004E-2</v>
      </c>
      <c r="G37" s="18">
        <f t="shared" si="3"/>
        <v>5.660377358490578E-2</v>
      </c>
    </row>
    <row r="38" spans="1:7">
      <c r="A38" s="80">
        <v>38</v>
      </c>
      <c r="B38" s="2">
        <v>90</v>
      </c>
      <c r="C38" s="8">
        <f t="shared" si="4"/>
        <v>574.34911729132591</v>
      </c>
      <c r="D38" s="93">
        <f t="shared" si="0"/>
        <v>6.3532374297073666</v>
      </c>
      <c r="E38" s="18">
        <f t="shared" si="1"/>
        <v>6.0000000000000095E-2</v>
      </c>
      <c r="F38" s="18">
        <f t="shared" si="2"/>
        <v>5.8268908123976004E-2</v>
      </c>
      <c r="G38" s="18">
        <f t="shared" si="3"/>
        <v>5.6603773584905745E-2</v>
      </c>
    </row>
    <row r="39" spans="1:7">
      <c r="A39" s="80">
        <v>39</v>
      </c>
      <c r="B39" s="2">
        <v>91</v>
      </c>
      <c r="C39" s="8">
        <f t="shared" si="4"/>
        <v>608.81006432880554</v>
      </c>
      <c r="D39" s="93">
        <f t="shared" si="0"/>
        <v>6.4115063378313417</v>
      </c>
      <c r="E39" s="18">
        <f t="shared" si="1"/>
        <v>6.000000000000013E-2</v>
      </c>
      <c r="F39" s="18">
        <f t="shared" si="2"/>
        <v>5.8268908123975116E-2</v>
      </c>
      <c r="G39" s="18">
        <f t="shared" si="3"/>
        <v>5.6603773584905773E-2</v>
      </c>
    </row>
    <row r="40" spans="1:7">
      <c r="A40" s="80">
        <v>40</v>
      </c>
      <c r="B40" s="2">
        <v>92</v>
      </c>
      <c r="C40" s="8">
        <f t="shared" si="4"/>
        <v>645.33866818853392</v>
      </c>
      <c r="D40" s="93">
        <f t="shared" si="0"/>
        <v>6.4697752459553177</v>
      </c>
      <c r="E40" s="18">
        <f t="shared" si="1"/>
        <v>6.0000000000000074E-2</v>
      </c>
      <c r="F40" s="18">
        <f t="shared" si="2"/>
        <v>5.8268908123976004E-2</v>
      </c>
      <c r="G40" s="18">
        <f t="shared" si="3"/>
        <v>5.6603773584905724E-2</v>
      </c>
    </row>
    <row r="41" spans="1:7">
      <c r="A41" s="80">
        <v>41</v>
      </c>
      <c r="B41" s="2">
        <v>93</v>
      </c>
      <c r="C41" s="8">
        <f t="shared" si="4"/>
        <v>684.05898827984595</v>
      </c>
      <c r="D41" s="93">
        <f t="shared" si="0"/>
        <v>6.5280441540792937</v>
      </c>
      <c r="E41" s="18">
        <f t="shared" si="1"/>
        <v>0.06</v>
      </c>
      <c r="F41" s="18">
        <f t="shared" si="2"/>
        <v>5.8268908123976004E-2</v>
      </c>
      <c r="G41" s="18">
        <f t="shared" si="3"/>
        <v>5.6603773584905655E-2</v>
      </c>
    </row>
    <row r="42" spans="1:7">
      <c r="A42" s="80">
        <v>42</v>
      </c>
      <c r="B42" s="2">
        <v>94</v>
      </c>
      <c r="C42" s="8">
        <f t="shared" si="4"/>
        <v>725.1025275766367</v>
      </c>
      <c r="D42" s="93">
        <f t="shared" si="0"/>
        <v>6.5863130622032697</v>
      </c>
      <c r="E42" s="18">
        <f t="shared" si="1"/>
        <v>0.06</v>
      </c>
      <c r="F42" s="18">
        <f t="shared" si="2"/>
        <v>5.8268908123976004E-2</v>
      </c>
      <c r="G42" s="18">
        <f t="shared" si="3"/>
        <v>5.6603773584905655E-2</v>
      </c>
    </row>
    <row r="43" spans="1:7">
      <c r="A43" s="80">
        <v>43</v>
      </c>
      <c r="B43" s="2">
        <v>95</v>
      </c>
      <c r="C43" s="8">
        <f t="shared" si="4"/>
        <v>768.60867923123499</v>
      </c>
      <c r="D43" s="93">
        <f t="shared" si="0"/>
        <v>6.6445819703272457</v>
      </c>
      <c r="E43" s="18">
        <f t="shared" si="1"/>
        <v>6.0000000000000116E-2</v>
      </c>
      <c r="F43" s="18">
        <f t="shared" si="2"/>
        <v>5.8268908123976004E-2</v>
      </c>
      <c r="G43" s="18">
        <f t="shared" si="3"/>
        <v>5.6603773584905759E-2</v>
      </c>
    </row>
    <row r="44" spans="1:7">
      <c r="A44" s="80">
        <v>44</v>
      </c>
      <c r="B44" s="2">
        <v>96</v>
      </c>
      <c r="C44" s="8">
        <f t="shared" si="4"/>
        <v>814.72519998510916</v>
      </c>
      <c r="D44" s="93">
        <f t="shared" si="0"/>
        <v>6.7028508784512209</v>
      </c>
      <c r="E44" s="18">
        <f t="shared" si="1"/>
        <v>6.0000000000000095E-2</v>
      </c>
      <c r="F44" s="18">
        <f t="shared" si="2"/>
        <v>5.8268908123975116E-2</v>
      </c>
      <c r="G44" s="18">
        <f t="shared" si="3"/>
        <v>5.6603773584905745E-2</v>
      </c>
    </row>
    <row r="45" spans="1:7">
      <c r="A45" s="80">
        <v>45</v>
      </c>
      <c r="B45" s="2">
        <v>97</v>
      </c>
      <c r="C45" s="8">
        <f t="shared" si="4"/>
        <v>863.6087119842158</v>
      </c>
      <c r="D45" s="93">
        <f t="shared" si="0"/>
        <v>6.7611197865751969</v>
      </c>
      <c r="E45" s="18">
        <f t="shared" si="1"/>
        <v>6.0000000000000116E-2</v>
      </c>
      <c r="F45" s="18">
        <f t="shared" si="2"/>
        <v>5.8268908123976004E-2</v>
      </c>
      <c r="G45" s="18">
        <f t="shared" si="3"/>
        <v>5.6603773584905766E-2</v>
      </c>
    </row>
    <row r="46" spans="1:7">
      <c r="A46" s="80">
        <v>46</v>
      </c>
      <c r="B46" s="2">
        <v>98</v>
      </c>
      <c r="C46" s="8">
        <f t="shared" si="4"/>
        <v>915.42523470326876</v>
      </c>
      <c r="D46" s="93">
        <f t="shared" si="0"/>
        <v>6.8193886946991729</v>
      </c>
      <c r="E46" s="18">
        <f t="shared" si="1"/>
        <v>6.0000000000000005E-2</v>
      </c>
      <c r="F46" s="18">
        <f t="shared" si="2"/>
        <v>5.8268908123976004E-2</v>
      </c>
      <c r="G46" s="18">
        <f t="shared" si="3"/>
        <v>5.6603773584905669E-2</v>
      </c>
    </row>
    <row r="47" spans="1:7">
      <c r="A47" s="244"/>
      <c r="E47" s="18"/>
      <c r="F47" s="18"/>
      <c r="G47" s="18"/>
    </row>
    <row r="48" spans="1:7">
      <c r="A48" s="244"/>
      <c r="E48" s="18"/>
      <c r="F48" s="18"/>
      <c r="G48" s="18"/>
    </row>
    <row r="49" spans="1:7">
      <c r="A49" s="244"/>
      <c r="E49" s="18"/>
      <c r="F49" s="18"/>
      <c r="G49" s="18"/>
    </row>
    <row r="50" spans="1:7">
      <c r="A50" s="244"/>
      <c r="E50" s="18"/>
      <c r="F50" s="18"/>
      <c r="G50" s="18"/>
    </row>
    <row r="51" spans="1:7">
      <c r="E51" s="18"/>
      <c r="F51" s="18"/>
      <c r="G51" s="18"/>
    </row>
    <row r="52" spans="1:7">
      <c r="E52" s="18"/>
      <c r="F52" s="18"/>
      <c r="G52" s="18"/>
    </row>
    <row r="53" spans="1:7">
      <c r="E53" s="18"/>
      <c r="F53" s="18"/>
      <c r="G53" s="18"/>
    </row>
    <row r="54" spans="1:7">
      <c r="E54" s="18"/>
      <c r="F54" s="18"/>
      <c r="G54" s="18"/>
    </row>
    <row r="55" spans="1:7">
      <c r="E55" s="18"/>
      <c r="F55" s="18"/>
      <c r="G55" s="18"/>
    </row>
    <row r="56" spans="1:7">
      <c r="E56" s="18"/>
      <c r="F56" s="18"/>
      <c r="G56" s="18"/>
    </row>
    <row r="57" spans="1:7">
      <c r="E57" s="18"/>
      <c r="F57" s="18"/>
      <c r="G57" s="18"/>
    </row>
    <row r="58" spans="1:7">
      <c r="E58" s="18"/>
      <c r="F58" s="18"/>
      <c r="G58" s="18"/>
    </row>
    <row r="59" spans="1:7">
      <c r="E59" s="18"/>
      <c r="F59" s="18"/>
      <c r="G59" s="18"/>
    </row>
    <row r="60" spans="1:7">
      <c r="E60" s="18"/>
      <c r="F60" s="18"/>
      <c r="G60" s="18"/>
    </row>
    <row r="61" spans="1:7">
      <c r="E61" s="18"/>
      <c r="F61" s="18"/>
      <c r="G61" s="18"/>
    </row>
    <row r="62" spans="1:7">
      <c r="E62" s="18"/>
      <c r="F62" s="18"/>
      <c r="G62" s="18"/>
    </row>
    <row r="63" spans="1:7">
      <c r="E63" s="18"/>
      <c r="F63" s="18"/>
      <c r="G63" s="18"/>
    </row>
    <row r="64" spans="1:7">
      <c r="E64" s="18"/>
      <c r="F64" s="18"/>
      <c r="G64" s="18"/>
    </row>
    <row r="65" spans="5:7">
      <c r="E65" s="18"/>
      <c r="F65" s="18"/>
      <c r="G65" s="18"/>
    </row>
    <row r="66" spans="5:7">
      <c r="E66" s="18"/>
      <c r="F66" s="18"/>
      <c r="G66" s="18"/>
    </row>
    <row r="67" spans="5:7">
      <c r="E67" s="18"/>
      <c r="F67" s="18"/>
      <c r="G67" s="18"/>
    </row>
    <row r="68" spans="5:7">
      <c r="E68" s="18"/>
      <c r="F68" s="18"/>
      <c r="G68" s="18"/>
    </row>
  </sheetData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A2DB-BA0C-42DB-AFEB-E49028D2A301}">
  <dimension ref="A1:BQ81"/>
  <sheetViews>
    <sheetView workbookViewId="0">
      <selection activeCell="G12" sqref="G12"/>
    </sheetView>
  </sheetViews>
  <sheetFormatPr defaultRowHeight="13.2"/>
  <cols>
    <col min="1" max="1" width="4.6640625" style="244" customWidth="1"/>
    <col min="2" max="2" width="8.88671875" style="2"/>
    <col min="3" max="3" width="9.109375" style="2" bestFit="1" customWidth="1"/>
    <col min="4" max="4" width="8.88671875" style="2"/>
    <col min="5" max="5" width="12.21875" style="2" bestFit="1" customWidth="1"/>
    <col min="6" max="6" width="9.33203125" style="2" customWidth="1"/>
    <col min="7" max="7" width="11" style="2" customWidth="1"/>
    <col min="8" max="261" width="8.88671875" style="2"/>
    <col min="262" max="262" width="9.33203125" style="2" customWidth="1"/>
    <col min="263" max="517" width="8.88671875" style="2"/>
    <col min="518" max="518" width="9.33203125" style="2" customWidth="1"/>
    <col min="519" max="773" width="8.88671875" style="2"/>
    <col min="774" max="774" width="9.33203125" style="2" customWidth="1"/>
    <col min="775" max="1029" width="8.88671875" style="2"/>
    <col min="1030" max="1030" width="9.33203125" style="2" customWidth="1"/>
    <col min="1031" max="1285" width="8.88671875" style="2"/>
    <col min="1286" max="1286" width="9.33203125" style="2" customWidth="1"/>
    <col min="1287" max="1541" width="8.88671875" style="2"/>
    <col min="1542" max="1542" width="9.33203125" style="2" customWidth="1"/>
    <col min="1543" max="1797" width="8.88671875" style="2"/>
    <col min="1798" max="1798" width="9.33203125" style="2" customWidth="1"/>
    <col min="1799" max="2053" width="8.88671875" style="2"/>
    <col min="2054" max="2054" width="9.33203125" style="2" customWidth="1"/>
    <col min="2055" max="2309" width="8.88671875" style="2"/>
    <col min="2310" max="2310" width="9.33203125" style="2" customWidth="1"/>
    <col min="2311" max="2565" width="8.88671875" style="2"/>
    <col min="2566" max="2566" width="9.33203125" style="2" customWidth="1"/>
    <col min="2567" max="2821" width="8.88671875" style="2"/>
    <col min="2822" max="2822" width="9.33203125" style="2" customWidth="1"/>
    <col min="2823" max="3077" width="8.88671875" style="2"/>
    <col min="3078" max="3078" width="9.33203125" style="2" customWidth="1"/>
    <col min="3079" max="3333" width="8.88671875" style="2"/>
    <col min="3334" max="3334" width="9.33203125" style="2" customWidth="1"/>
    <col min="3335" max="3589" width="8.88671875" style="2"/>
    <col min="3590" max="3590" width="9.33203125" style="2" customWidth="1"/>
    <col min="3591" max="3845" width="8.88671875" style="2"/>
    <col min="3846" max="3846" width="9.33203125" style="2" customWidth="1"/>
    <col min="3847" max="4101" width="8.88671875" style="2"/>
    <col min="4102" max="4102" width="9.33203125" style="2" customWidth="1"/>
    <col min="4103" max="4357" width="8.88671875" style="2"/>
    <col min="4358" max="4358" width="9.33203125" style="2" customWidth="1"/>
    <col min="4359" max="4613" width="8.88671875" style="2"/>
    <col min="4614" max="4614" width="9.33203125" style="2" customWidth="1"/>
    <col min="4615" max="4869" width="8.88671875" style="2"/>
    <col min="4870" max="4870" width="9.33203125" style="2" customWidth="1"/>
    <col min="4871" max="5125" width="8.88671875" style="2"/>
    <col min="5126" max="5126" width="9.33203125" style="2" customWidth="1"/>
    <col min="5127" max="5381" width="8.88671875" style="2"/>
    <col min="5382" max="5382" width="9.33203125" style="2" customWidth="1"/>
    <col min="5383" max="5637" width="8.88671875" style="2"/>
    <col min="5638" max="5638" width="9.33203125" style="2" customWidth="1"/>
    <col min="5639" max="5893" width="8.88671875" style="2"/>
    <col min="5894" max="5894" width="9.33203125" style="2" customWidth="1"/>
    <col min="5895" max="6149" width="8.88671875" style="2"/>
    <col min="6150" max="6150" width="9.33203125" style="2" customWidth="1"/>
    <col min="6151" max="6405" width="8.88671875" style="2"/>
    <col min="6406" max="6406" width="9.33203125" style="2" customWidth="1"/>
    <col min="6407" max="6661" width="8.88671875" style="2"/>
    <col min="6662" max="6662" width="9.33203125" style="2" customWidth="1"/>
    <col min="6663" max="6917" width="8.88671875" style="2"/>
    <col min="6918" max="6918" width="9.33203125" style="2" customWidth="1"/>
    <col min="6919" max="7173" width="8.88671875" style="2"/>
    <col min="7174" max="7174" width="9.33203125" style="2" customWidth="1"/>
    <col min="7175" max="7429" width="8.88671875" style="2"/>
    <col min="7430" max="7430" width="9.33203125" style="2" customWidth="1"/>
    <col min="7431" max="7685" width="8.88671875" style="2"/>
    <col min="7686" max="7686" width="9.33203125" style="2" customWidth="1"/>
    <col min="7687" max="7941" width="8.88671875" style="2"/>
    <col min="7942" max="7942" width="9.33203125" style="2" customWidth="1"/>
    <col min="7943" max="8197" width="8.88671875" style="2"/>
    <col min="8198" max="8198" width="9.33203125" style="2" customWidth="1"/>
    <col min="8199" max="8453" width="8.88671875" style="2"/>
    <col min="8454" max="8454" width="9.33203125" style="2" customWidth="1"/>
    <col min="8455" max="8709" width="8.88671875" style="2"/>
    <col min="8710" max="8710" width="9.33203125" style="2" customWidth="1"/>
    <col min="8711" max="8965" width="8.88671875" style="2"/>
    <col min="8966" max="8966" width="9.33203125" style="2" customWidth="1"/>
    <col min="8967" max="9221" width="8.88671875" style="2"/>
    <col min="9222" max="9222" width="9.33203125" style="2" customWidth="1"/>
    <col min="9223" max="9477" width="8.88671875" style="2"/>
    <col min="9478" max="9478" width="9.33203125" style="2" customWidth="1"/>
    <col min="9479" max="9733" width="8.88671875" style="2"/>
    <col min="9734" max="9734" width="9.33203125" style="2" customWidth="1"/>
    <col min="9735" max="9989" width="8.88671875" style="2"/>
    <col min="9990" max="9990" width="9.33203125" style="2" customWidth="1"/>
    <col min="9991" max="10245" width="8.88671875" style="2"/>
    <col min="10246" max="10246" width="9.33203125" style="2" customWidth="1"/>
    <col min="10247" max="10501" width="8.88671875" style="2"/>
    <col min="10502" max="10502" width="9.33203125" style="2" customWidth="1"/>
    <col min="10503" max="10757" width="8.88671875" style="2"/>
    <col min="10758" max="10758" width="9.33203125" style="2" customWidth="1"/>
    <col min="10759" max="11013" width="8.88671875" style="2"/>
    <col min="11014" max="11014" width="9.33203125" style="2" customWidth="1"/>
    <col min="11015" max="11269" width="8.88671875" style="2"/>
    <col min="11270" max="11270" width="9.33203125" style="2" customWidth="1"/>
    <col min="11271" max="11525" width="8.88671875" style="2"/>
    <col min="11526" max="11526" width="9.33203125" style="2" customWidth="1"/>
    <col min="11527" max="11781" width="8.88671875" style="2"/>
    <col min="11782" max="11782" width="9.33203125" style="2" customWidth="1"/>
    <col min="11783" max="12037" width="8.88671875" style="2"/>
    <col min="12038" max="12038" width="9.33203125" style="2" customWidth="1"/>
    <col min="12039" max="12293" width="8.88671875" style="2"/>
    <col min="12294" max="12294" width="9.33203125" style="2" customWidth="1"/>
    <col min="12295" max="12549" width="8.88671875" style="2"/>
    <col min="12550" max="12550" width="9.33203125" style="2" customWidth="1"/>
    <col min="12551" max="12805" width="8.88671875" style="2"/>
    <col min="12806" max="12806" width="9.33203125" style="2" customWidth="1"/>
    <col min="12807" max="13061" width="8.88671875" style="2"/>
    <col min="13062" max="13062" width="9.33203125" style="2" customWidth="1"/>
    <col min="13063" max="13317" width="8.88671875" style="2"/>
    <col min="13318" max="13318" width="9.33203125" style="2" customWidth="1"/>
    <col min="13319" max="13573" width="8.88671875" style="2"/>
    <col min="13574" max="13574" width="9.33203125" style="2" customWidth="1"/>
    <col min="13575" max="13829" width="8.88671875" style="2"/>
    <col min="13830" max="13830" width="9.33203125" style="2" customWidth="1"/>
    <col min="13831" max="14085" width="8.88671875" style="2"/>
    <col min="14086" max="14086" width="9.33203125" style="2" customWidth="1"/>
    <col min="14087" max="14341" width="8.88671875" style="2"/>
    <col min="14342" max="14342" width="9.33203125" style="2" customWidth="1"/>
    <col min="14343" max="14597" width="8.88671875" style="2"/>
    <col min="14598" max="14598" width="9.33203125" style="2" customWidth="1"/>
    <col min="14599" max="14853" width="8.88671875" style="2"/>
    <col min="14854" max="14854" width="9.33203125" style="2" customWidth="1"/>
    <col min="14855" max="15109" width="8.88671875" style="2"/>
    <col min="15110" max="15110" width="9.33203125" style="2" customWidth="1"/>
    <col min="15111" max="15365" width="8.88671875" style="2"/>
    <col min="15366" max="15366" width="9.33203125" style="2" customWidth="1"/>
    <col min="15367" max="15621" width="8.88671875" style="2"/>
    <col min="15622" max="15622" width="9.33203125" style="2" customWidth="1"/>
    <col min="15623" max="15877" width="8.88671875" style="2"/>
    <col min="15878" max="15878" width="9.33203125" style="2" customWidth="1"/>
    <col min="15879" max="16133" width="8.88671875" style="2"/>
    <col min="16134" max="16134" width="9.33203125" style="2" customWidth="1"/>
    <col min="16135" max="16384" width="8.88671875" style="2"/>
  </cols>
  <sheetData>
    <row r="1" spans="1:13" s="244" customFormat="1" ht="13.8">
      <c r="A1" s="80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250" t="s">
        <v>7</v>
      </c>
      <c r="H1" s="80" t="s">
        <v>17</v>
      </c>
      <c r="I1" s="80" t="s">
        <v>18</v>
      </c>
      <c r="J1" s="80" t="s">
        <v>36</v>
      </c>
      <c r="K1" s="80" t="s">
        <v>37</v>
      </c>
      <c r="L1" s="80" t="s">
        <v>38</v>
      </c>
      <c r="M1" s="80" t="s">
        <v>5</v>
      </c>
    </row>
    <row r="2" spans="1:13" ht="15.6">
      <c r="A2" s="244">
        <v>2</v>
      </c>
      <c r="B2" s="1" t="s">
        <v>181</v>
      </c>
      <c r="J2" s="22"/>
    </row>
    <row r="3" spans="1:13">
      <c r="A3" s="244">
        <v>3</v>
      </c>
    </row>
    <row r="4" spans="1:13">
      <c r="A4" s="244">
        <v>4</v>
      </c>
    </row>
    <row r="5" spans="1:13">
      <c r="A5" s="244">
        <v>5</v>
      </c>
    </row>
    <row r="6" spans="1:13">
      <c r="A6" s="244">
        <v>6</v>
      </c>
      <c r="J6" s="115"/>
    </row>
    <row r="7" spans="1:13">
      <c r="A7" s="244">
        <v>7</v>
      </c>
      <c r="G7" s="11"/>
      <c r="H7" s="11"/>
    </row>
    <row r="8" spans="1:13">
      <c r="A8" s="244">
        <v>8</v>
      </c>
    </row>
    <row r="9" spans="1:13">
      <c r="A9" s="244">
        <v>9</v>
      </c>
    </row>
    <row r="10" spans="1:13">
      <c r="A10" s="244">
        <v>10</v>
      </c>
    </row>
    <row r="11" spans="1:13">
      <c r="A11" s="244">
        <v>11</v>
      </c>
    </row>
    <row r="12" spans="1:13">
      <c r="A12" s="244">
        <v>12</v>
      </c>
      <c r="B12" s="221"/>
      <c r="G12" s="221"/>
    </row>
    <row r="13" spans="1:13">
      <c r="A13" s="244">
        <v>13</v>
      </c>
      <c r="B13" s="222"/>
    </row>
    <row r="14" spans="1:13">
      <c r="A14" s="244">
        <v>14</v>
      </c>
      <c r="C14" s="254" t="s">
        <v>182</v>
      </c>
      <c r="D14" s="223"/>
      <c r="E14" s="19" t="s">
        <v>183</v>
      </c>
      <c r="F14" s="223"/>
      <c r="G14" s="254" t="s">
        <v>184</v>
      </c>
      <c r="H14" s="193"/>
    </row>
    <row r="15" spans="1:13" ht="15.6">
      <c r="A15" s="244">
        <v>15</v>
      </c>
      <c r="B15" s="20"/>
      <c r="C15" s="224" t="s">
        <v>132</v>
      </c>
      <c r="D15" s="217" t="s">
        <v>178</v>
      </c>
      <c r="E15" s="255" t="s">
        <v>212</v>
      </c>
      <c r="F15" s="193" t="s">
        <v>213</v>
      </c>
      <c r="G15" s="254" t="s">
        <v>218</v>
      </c>
      <c r="H15" s="193" t="s">
        <v>217</v>
      </c>
      <c r="I15" s="193"/>
    </row>
    <row r="16" spans="1:13" ht="14.4">
      <c r="A16" s="244">
        <v>16</v>
      </c>
      <c r="B16" s="2">
        <v>1985</v>
      </c>
      <c r="C16" s="252">
        <v>287362.53399999999</v>
      </c>
      <c r="D16" s="93">
        <f>LN(C16)</f>
        <v>12.568499882264218</v>
      </c>
      <c r="E16" s="249">
        <f>GROWTH($C$16:$C$51,$B$16:$B$51,B16)</f>
        <v>285983.31244231795</v>
      </c>
      <c r="F16" s="251">
        <f>TREND($D$16:$D$51,$B$16:$B$51,B16)</f>
        <v>12.563688739995889</v>
      </c>
      <c r="G16" s="253">
        <f>C19-E19</f>
        <v>8954.3222353629535</v>
      </c>
      <c r="H16" s="245">
        <f>D16-F16</f>
        <v>4.8111422683287941E-3</v>
      </c>
    </row>
    <row r="17" spans="1:8" ht="14.4">
      <c r="A17" s="244">
        <v>17</v>
      </c>
      <c r="B17" s="2">
        <v>1986</v>
      </c>
      <c r="C17" s="252">
        <v>295075.174</v>
      </c>
      <c r="D17" s="93">
        <f t="shared" ref="D17:D51" si="0">LN(C17)</f>
        <v>12.594985429977685</v>
      </c>
      <c r="E17" s="249">
        <f t="shared" ref="E17:E51" si="1">GROWTH($C$16:$C$51,$B$16:$B$51,B17)</f>
        <v>290752.23327260918</v>
      </c>
      <c r="F17" s="251">
        <f t="shared" ref="F17:F51" si="2">TREND($D$16:$D$51,$B$16:$B$51,B17)</f>
        <v>12.580226751426594</v>
      </c>
      <c r="G17" s="225">
        <f t="shared" ref="G17:H51" si="3">C17-E17</f>
        <v>4322.9407273908146</v>
      </c>
      <c r="H17" s="93">
        <f>D17-F17</f>
        <v>1.4758678551091364E-2</v>
      </c>
    </row>
    <row r="18" spans="1:8" ht="14.4">
      <c r="A18" s="244">
        <v>18</v>
      </c>
      <c r="B18" s="2">
        <v>1987</v>
      </c>
      <c r="C18" s="252">
        <v>303639.86200000002</v>
      </c>
      <c r="D18" s="93">
        <f t="shared" si="0"/>
        <v>12.623597613645027</v>
      </c>
      <c r="E18" s="249">
        <f t="shared" si="1"/>
        <v>295600.67834398971</v>
      </c>
      <c r="F18" s="251">
        <f t="shared" si="2"/>
        <v>12.596764762857305</v>
      </c>
      <c r="G18" s="225">
        <f t="shared" si="3"/>
        <v>8039.1836560103111</v>
      </c>
      <c r="H18" s="93">
        <f t="shared" si="3"/>
        <v>2.6832850787721796E-2</v>
      </c>
    </row>
    <row r="19" spans="1:8" ht="14.4">
      <c r="A19" s="244">
        <v>19</v>
      </c>
      <c r="B19" s="2">
        <v>1988</v>
      </c>
      <c r="C19" s="252">
        <v>309484.29599999997</v>
      </c>
      <c r="D19" s="93">
        <f t="shared" si="0"/>
        <v>12.642662629916407</v>
      </c>
      <c r="E19" s="249">
        <f t="shared" si="1"/>
        <v>300529.97376463702</v>
      </c>
      <c r="F19" s="251">
        <f t="shared" si="2"/>
        <v>12.613302774288016</v>
      </c>
      <c r="G19" s="225">
        <f t="shared" si="3"/>
        <v>8954.3222353629535</v>
      </c>
      <c r="H19" s="93">
        <f>D19-F19</f>
        <v>2.9359855628390719E-2</v>
      </c>
    </row>
    <row r="20" spans="1:8" ht="14.4">
      <c r="A20" s="244">
        <v>20</v>
      </c>
      <c r="B20" s="2">
        <v>1989</v>
      </c>
      <c r="C20" s="252">
        <v>315170.71100000001</v>
      </c>
      <c r="D20" s="93">
        <f t="shared" si="0"/>
        <v>12.660869710694033</v>
      </c>
      <c r="E20" s="249">
        <f t="shared" si="1"/>
        <v>305541.46775627375</v>
      </c>
      <c r="F20" s="251">
        <f t="shared" si="2"/>
        <v>12.62984078571872</v>
      </c>
      <c r="G20" s="225">
        <f t="shared" si="3"/>
        <v>9629.2432437262614</v>
      </c>
      <c r="H20" s="93">
        <f t="shared" si="3"/>
        <v>3.1028924975313288E-2</v>
      </c>
    </row>
    <row r="21" spans="1:8" ht="14.4">
      <c r="A21" s="244">
        <v>21</v>
      </c>
      <c r="B21" s="2">
        <v>1990</v>
      </c>
      <c r="C21" s="252">
        <v>315185.848</v>
      </c>
      <c r="D21" s="93">
        <f t="shared" si="0"/>
        <v>12.660917737480737</v>
      </c>
      <c r="E21" s="249">
        <f t="shared" si="1"/>
        <v>310636.53102292912</v>
      </c>
      <c r="F21" s="251">
        <f t="shared" si="2"/>
        <v>12.646378797149431</v>
      </c>
      <c r="G21" s="225">
        <f t="shared" si="3"/>
        <v>4549.3169770708773</v>
      </c>
      <c r="H21" s="93">
        <f t="shared" si="3"/>
        <v>1.4538940331306094E-2</v>
      </c>
    </row>
    <row r="22" spans="1:8" ht="14.4">
      <c r="A22" s="244">
        <v>22</v>
      </c>
      <c r="B22" s="2">
        <v>1991</v>
      </c>
      <c r="C22" s="252">
        <v>309780.78899999999</v>
      </c>
      <c r="D22" s="93">
        <f t="shared" si="0"/>
        <v>12.643620194067323</v>
      </c>
      <c r="E22" s="249">
        <f t="shared" si="1"/>
        <v>315816.55712582782</v>
      </c>
      <c r="F22" s="251">
        <f t="shared" si="2"/>
        <v>12.662916808580135</v>
      </c>
      <c r="G22" s="225">
        <f t="shared" si="3"/>
        <v>-6035.7681258278317</v>
      </c>
      <c r="H22" s="93">
        <f>D22-F22</f>
        <v>-1.9296614512812837E-2</v>
      </c>
    </row>
    <row r="23" spans="1:8" ht="14.4">
      <c r="A23" s="244">
        <v>23</v>
      </c>
      <c r="B23" s="2">
        <v>1992</v>
      </c>
      <c r="C23" s="252">
        <v>305192.01899999997</v>
      </c>
      <c r="D23" s="93">
        <f t="shared" si="0"/>
        <v>12.628696427984989</v>
      </c>
      <c r="E23" s="249">
        <f t="shared" si="1"/>
        <v>321082.96286456351</v>
      </c>
      <c r="F23" s="251">
        <f t="shared" si="2"/>
        <v>12.679454820010847</v>
      </c>
      <c r="G23" s="225">
        <f t="shared" si="3"/>
        <v>-15890.943864563538</v>
      </c>
      <c r="H23" s="93">
        <f t="shared" si="3"/>
        <v>-5.0758392025857191E-2</v>
      </c>
    </row>
    <row r="24" spans="1:8" ht="14.4">
      <c r="A24" s="244">
        <v>24</v>
      </c>
      <c r="B24" s="2">
        <v>1993</v>
      </c>
      <c r="C24" s="252">
        <v>297792.28600000002</v>
      </c>
      <c r="D24" s="93">
        <f t="shared" si="0"/>
        <v>12.60415149560575</v>
      </c>
      <c r="E24" s="249">
        <f t="shared" si="1"/>
        <v>326437.1886645949</v>
      </c>
      <c r="F24" s="251">
        <f t="shared" si="2"/>
        <v>12.695992831441558</v>
      </c>
      <c r="G24" s="225">
        <f t="shared" si="3"/>
        <v>-28644.902664594876</v>
      </c>
      <c r="H24" s="93">
        <f t="shared" si="3"/>
        <v>-9.1841335835807669E-2</v>
      </c>
    </row>
    <row r="25" spans="1:8" ht="14.4">
      <c r="A25" s="244">
        <v>25</v>
      </c>
      <c r="B25" s="2">
        <v>1994</v>
      </c>
      <c r="C25" s="252">
        <v>306993.42499999999</v>
      </c>
      <c r="D25" s="93">
        <f t="shared" si="0"/>
        <v>12.634581609401877</v>
      </c>
      <c r="E25" s="249">
        <f t="shared" si="1"/>
        <v>331880.69897122611</v>
      </c>
      <c r="F25" s="251">
        <f t="shared" si="2"/>
        <v>12.712530842872262</v>
      </c>
      <c r="G25" s="225">
        <f t="shared" si="3"/>
        <v>-24887.273971226125</v>
      </c>
      <c r="H25" s="93">
        <f t="shared" si="3"/>
        <v>-7.7949233470384627E-2</v>
      </c>
    </row>
    <row r="26" spans="1:8" ht="14.4">
      <c r="A26" s="244">
        <v>26</v>
      </c>
      <c r="B26" s="2">
        <v>1995</v>
      </c>
      <c r="C26" s="252">
        <v>318311.88400000002</v>
      </c>
      <c r="D26" s="93">
        <f t="shared" si="0"/>
        <v>12.670786948419904</v>
      </c>
      <c r="E26" s="249">
        <f t="shared" si="1"/>
        <v>337414.98265015724</v>
      </c>
      <c r="F26" s="251">
        <f t="shared" si="2"/>
        <v>12.729068854302973</v>
      </c>
      <c r="G26" s="225">
        <f t="shared" si="3"/>
        <v>-19103.098650157219</v>
      </c>
      <c r="H26" s="93">
        <f t="shared" si="3"/>
        <v>-5.828190588306903E-2</v>
      </c>
    </row>
    <row r="27" spans="1:8" ht="14.4">
      <c r="A27" s="244">
        <v>27</v>
      </c>
      <c r="B27" s="2">
        <v>1996</v>
      </c>
      <c r="C27" s="252">
        <v>323083.53499999997</v>
      </c>
      <c r="D27" s="93">
        <f t="shared" si="0"/>
        <v>12.685666191058836</v>
      </c>
      <c r="E27" s="249">
        <f t="shared" si="1"/>
        <v>343041.55339469056</v>
      </c>
      <c r="F27" s="251">
        <f t="shared" si="2"/>
        <v>12.745606865733677</v>
      </c>
      <c r="G27" s="225">
        <f t="shared" si="3"/>
        <v>-19958.018394690589</v>
      </c>
      <c r="H27" s="93">
        <f t="shared" si="3"/>
        <v>-5.9940674674841432E-2</v>
      </c>
    </row>
    <row r="28" spans="1:8" ht="14.4">
      <c r="A28" s="244">
        <v>28</v>
      </c>
      <c r="B28" s="2">
        <v>1997</v>
      </c>
      <c r="C28" s="252">
        <v>332886.283</v>
      </c>
      <c r="D28" s="93">
        <f t="shared" si="0"/>
        <v>12.715556218148249</v>
      </c>
      <c r="E28" s="249">
        <f t="shared" si="1"/>
        <v>348761.95013976312</v>
      </c>
      <c r="F28" s="251">
        <f t="shared" si="2"/>
        <v>12.762144877164388</v>
      </c>
      <c r="G28" s="225">
        <f t="shared" si="3"/>
        <v>-15875.667139763129</v>
      </c>
      <c r="H28" s="93">
        <f t="shared" si="3"/>
        <v>-4.6588659016139289E-2</v>
      </c>
    </row>
    <row r="29" spans="1:8" ht="14.4">
      <c r="A29" s="244">
        <v>29</v>
      </c>
      <c r="B29" s="2">
        <v>1998</v>
      </c>
      <c r="C29" s="252">
        <v>346977.21600000001</v>
      </c>
      <c r="D29" s="93">
        <f t="shared" si="0"/>
        <v>12.757014396830925</v>
      </c>
      <c r="E29" s="249">
        <f t="shared" si="1"/>
        <v>354577.73748284695</v>
      </c>
      <c r="F29" s="251">
        <f t="shared" si="2"/>
        <v>12.7786828885951</v>
      </c>
      <c r="G29" s="225">
        <f t="shared" si="3"/>
        <v>-7600.5214828469325</v>
      </c>
      <c r="H29" s="93">
        <f t="shared" si="3"/>
        <v>-2.1668491764174291E-2</v>
      </c>
    </row>
    <row r="30" spans="1:8" ht="14.4">
      <c r="A30" s="244">
        <v>30</v>
      </c>
      <c r="B30" s="2">
        <v>1999</v>
      </c>
      <c r="C30" s="252">
        <v>361423.99699999997</v>
      </c>
      <c r="D30" s="93">
        <f t="shared" si="0"/>
        <v>12.797807055046556</v>
      </c>
      <c r="E30" s="249">
        <f t="shared" si="1"/>
        <v>360490.50611189246</v>
      </c>
      <c r="F30" s="251">
        <f t="shared" si="2"/>
        <v>12.795220900025804</v>
      </c>
      <c r="G30" s="225">
        <f t="shared" si="3"/>
        <v>933.49088810750982</v>
      </c>
      <c r="H30" s="93">
        <f t="shared" si="3"/>
        <v>2.5861550207526562E-3</v>
      </c>
    </row>
    <row r="31" spans="1:8" ht="14.4">
      <c r="A31" s="244">
        <v>31</v>
      </c>
      <c r="B31" s="2">
        <v>2000</v>
      </c>
      <c r="C31" s="252">
        <v>377740.01699999999</v>
      </c>
      <c r="D31" s="93">
        <f t="shared" si="0"/>
        <v>12.841961452254337</v>
      </c>
      <c r="E31" s="249">
        <f t="shared" si="1"/>
        <v>366501.8732404089</v>
      </c>
      <c r="F31" s="251">
        <f t="shared" si="2"/>
        <v>12.811758911456515</v>
      </c>
      <c r="G31" s="225">
        <f t="shared" si="3"/>
        <v>11238.143759591097</v>
      </c>
      <c r="H31" s="93">
        <f t="shared" si="3"/>
        <v>3.0202540797821698E-2</v>
      </c>
    </row>
    <row r="32" spans="1:8" ht="14.4">
      <c r="A32" s="244">
        <v>32</v>
      </c>
      <c r="B32" s="2">
        <v>2001</v>
      </c>
      <c r="C32" s="252">
        <v>382082.511</v>
      </c>
      <c r="D32" s="93">
        <f t="shared" si="0"/>
        <v>12.853391861646836</v>
      </c>
      <c r="E32" s="249">
        <f t="shared" si="1"/>
        <v>372613.48304977303</v>
      </c>
      <c r="F32" s="251">
        <f t="shared" si="2"/>
        <v>12.828296922887219</v>
      </c>
      <c r="G32" s="225">
        <f t="shared" si="3"/>
        <v>9469.0279502269696</v>
      </c>
      <c r="H32" s="93">
        <f t="shared" si="3"/>
        <v>2.509493875961688E-2</v>
      </c>
    </row>
    <row r="33" spans="1:69" ht="14.4">
      <c r="A33" s="244">
        <v>33</v>
      </c>
      <c r="B33" s="2">
        <v>2002</v>
      </c>
      <c r="C33" s="252">
        <v>389093.89199999999</v>
      </c>
      <c r="D33" s="93">
        <f t="shared" si="0"/>
        <v>12.871575961085362</v>
      </c>
      <c r="E33" s="249">
        <f t="shared" si="1"/>
        <v>378827.0071389543</v>
      </c>
      <c r="F33" s="251">
        <f t="shared" si="2"/>
        <v>12.84483493431793</v>
      </c>
      <c r="G33" s="225">
        <f t="shared" si="3"/>
        <v>10266.884861045692</v>
      </c>
      <c r="H33" s="93">
        <f t="shared" si="3"/>
        <v>2.6741026767432174E-2</v>
      </c>
    </row>
    <row r="34" spans="1:69" ht="14.4">
      <c r="A34" s="244">
        <v>34</v>
      </c>
      <c r="B34" s="2">
        <v>2003</v>
      </c>
      <c r="C34" s="252">
        <v>396534.18599999999</v>
      </c>
      <c r="D34" s="93">
        <f t="shared" si="0"/>
        <v>12.890517535760283</v>
      </c>
      <c r="E34" s="249">
        <f t="shared" si="1"/>
        <v>385144.14498169551</v>
      </c>
      <c r="F34" s="251">
        <f t="shared" si="2"/>
        <v>12.861372945748634</v>
      </c>
      <c r="G34" s="225">
        <f t="shared" si="3"/>
        <v>11390.041018304473</v>
      </c>
      <c r="H34" s="93">
        <f t="shared" si="3"/>
        <v>2.914459001164893E-2</v>
      </c>
      <c r="J34" s="82"/>
    </row>
    <row r="35" spans="1:69" ht="14.4">
      <c r="A35" s="244">
        <v>35</v>
      </c>
      <c r="B35" s="2">
        <v>2004</v>
      </c>
      <c r="C35" s="252">
        <v>412091.16200000001</v>
      </c>
      <c r="D35" s="93">
        <f t="shared" si="0"/>
        <v>12.928999870846024</v>
      </c>
      <c r="E35" s="249">
        <f t="shared" si="1"/>
        <v>391566.62439136091</v>
      </c>
      <c r="F35" s="251">
        <f t="shared" si="2"/>
        <v>12.877910957179346</v>
      </c>
      <c r="G35" s="225">
        <f t="shared" si="3"/>
        <v>20524.537608639104</v>
      </c>
      <c r="H35" s="93">
        <f t="shared" si="3"/>
        <v>5.1088913666678337E-2</v>
      </c>
    </row>
    <row r="36" spans="1:69" ht="14.4">
      <c r="A36" s="244">
        <v>36</v>
      </c>
      <c r="B36" s="2">
        <v>2005</v>
      </c>
      <c r="C36" s="252">
        <v>422168.73300000001</v>
      </c>
      <c r="D36" s="93">
        <f t="shared" si="0"/>
        <v>12.953160354335173</v>
      </c>
      <c r="E36" s="249">
        <f t="shared" si="1"/>
        <v>398096.20199349534</v>
      </c>
      <c r="F36" s="251">
        <f t="shared" si="2"/>
        <v>12.894448968610057</v>
      </c>
      <c r="G36" s="225">
        <f t="shared" si="3"/>
        <v>24072.531006504665</v>
      </c>
      <c r="H36" s="93">
        <f t="shared" si="3"/>
        <v>5.8711385725116472E-2</v>
      </c>
    </row>
    <row r="37" spans="1:69" ht="14.4">
      <c r="A37" s="244">
        <v>37</v>
      </c>
      <c r="B37" s="2">
        <v>2006</v>
      </c>
      <c r="C37" s="252">
        <v>438677.522</v>
      </c>
      <c r="D37" s="93">
        <f t="shared" si="0"/>
        <v>12.991519848093716</v>
      </c>
      <c r="E37" s="249">
        <f t="shared" si="1"/>
        <v>404734.6637062903</v>
      </c>
      <c r="F37" s="251">
        <f t="shared" si="2"/>
        <v>12.910986980040761</v>
      </c>
      <c r="G37" s="225">
        <f t="shared" si="3"/>
        <v>33942.858293709694</v>
      </c>
      <c r="H37" s="93">
        <f t="shared" si="3"/>
        <v>8.0532868052955564E-2</v>
      </c>
    </row>
    <row r="38" spans="1:69" ht="14.4">
      <c r="A38" s="244">
        <v>38</v>
      </c>
      <c r="B38" s="2">
        <v>2007</v>
      </c>
      <c r="C38" s="252">
        <v>450321.88500000001</v>
      </c>
      <c r="D38" s="93">
        <f t="shared" si="0"/>
        <v>13.017717906041387</v>
      </c>
      <c r="E38" s="249">
        <f t="shared" si="1"/>
        <v>411483.82522906264</v>
      </c>
      <c r="F38" s="251">
        <f t="shared" si="2"/>
        <v>12.927524991471472</v>
      </c>
      <c r="G38" s="225">
        <f t="shared" si="3"/>
        <v>38838.059770937369</v>
      </c>
      <c r="H38" s="93">
        <f t="shared" si="3"/>
        <v>9.0192914569914961E-2</v>
      </c>
    </row>
    <row r="39" spans="1:69" ht="14.4">
      <c r="A39" s="244">
        <v>39</v>
      </c>
      <c r="B39" s="2">
        <v>2008</v>
      </c>
      <c r="C39" s="252">
        <v>444737.10800000001</v>
      </c>
      <c r="D39" s="93">
        <f t="shared" si="0"/>
        <v>13.005238618036559</v>
      </c>
      <c r="E39" s="249">
        <f t="shared" si="1"/>
        <v>418345.53253885044</v>
      </c>
      <c r="F39" s="251">
        <f t="shared" si="2"/>
        <v>12.944063002902176</v>
      </c>
      <c r="G39" s="225">
        <f t="shared" si="3"/>
        <v>26391.575461149565</v>
      </c>
      <c r="H39" s="93">
        <f t="shared" si="3"/>
        <v>6.1175615134382966E-2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</row>
    <row r="40" spans="1:69" ht="14.4">
      <c r="A40" s="244">
        <v>40</v>
      </c>
      <c r="B40" s="2">
        <v>2009</v>
      </c>
      <c r="C40" s="252">
        <v>421595.23300000001</v>
      </c>
      <c r="D40" s="93">
        <f t="shared" si="0"/>
        <v>12.95180096921937</v>
      </c>
      <c r="E40" s="249">
        <f t="shared" si="1"/>
        <v>425321.66239533306</v>
      </c>
      <c r="F40" s="251">
        <f t="shared" si="2"/>
        <v>12.960601014332887</v>
      </c>
      <c r="G40" s="225">
        <f t="shared" si="3"/>
        <v>-3726.4293953330489</v>
      </c>
      <c r="H40" s="93">
        <f t="shared" si="3"/>
        <v>-8.8000451135172852E-3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</row>
    <row r="41" spans="1:69" ht="14.4">
      <c r="A41" s="244">
        <v>41</v>
      </c>
      <c r="B41" s="2">
        <v>2010</v>
      </c>
      <c r="C41" s="252">
        <v>443136.20899999997</v>
      </c>
      <c r="D41" s="93">
        <f t="shared" si="0"/>
        <v>13.001632471294164</v>
      </c>
      <c r="E41" s="249">
        <f t="shared" si="1"/>
        <v>432414.12285412708</v>
      </c>
      <c r="F41" s="251">
        <f t="shared" si="2"/>
        <v>12.977139025763599</v>
      </c>
      <c r="G41" s="225">
        <f t="shared" si="3"/>
        <v>10722.08614587289</v>
      </c>
      <c r="H41" s="93">
        <f t="shared" si="3"/>
        <v>2.4493445530564983E-2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</row>
    <row r="42" spans="1:69" ht="14.4">
      <c r="A42" s="244">
        <v>42</v>
      </c>
      <c r="B42" s="2">
        <v>2011</v>
      </c>
      <c r="C42" s="252">
        <v>454051.23200000002</v>
      </c>
      <c r="D42" s="93">
        <f t="shared" si="0"/>
        <v>13.025965316471853</v>
      </c>
      <c r="E42" s="249">
        <f t="shared" si="1"/>
        <v>439624.85378867097</v>
      </c>
      <c r="F42" s="251">
        <f t="shared" si="2"/>
        <v>12.993677037194303</v>
      </c>
      <c r="G42" s="225">
        <f t="shared" si="3"/>
        <v>14426.378211329051</v>
      </c>
      <c r="H42" s="93">
        <f t="shared" si="3"/>
        <v>3.2288279277549847E-2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</row>
    <row r="43" spans="1:69" ht="14.4">
      <c r="A43" s="244">
        <v>43</v>
      </c>
      <c r="B43" s="2">
        <v>2012</v>
      </c>
      <c r="C43" s="252">
        <v>447930.08899999998</v>
      </c>
      <c r="D43" s="93">
        <f t="shared" si="0"/>
        <v>13.012392447880559</v>
      </c>
      <c r="E43" s="249">
        <f t="shared" si="1"/>
        <v>446955.82742081356</v>
      </c>
      <c r="F43" s="251">
        <f t="shared" si="2"/>
        <v>13.010215048625014</v>
      </c>
      <c r="G43" s="225">
        <f t="shared" si="3"/>
        <v>974.26157918642275</v>
      </c>
      <c r="H43" s="93">
        <f t="shared" si="3"/>
        <v>2.177399255545609E-3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</row>
    <row r="44" spans="1:69" ht="14.4">
      <c r="A44" s="244">
        <v>44</v>
      </c>
      <c r="B44" s="2">
        <v>2013</v>
      </c>
      <c r="C44" s="252">
        <v>449069.37</v>
      </c>
      <c r="D44" s="93">
        <f t="shared" si="0"/>
        <v>13.014932653677082</v>
      </c>
      <c r="E44" s="249">
        <f t="shared" si="1"/>
        <v>454409.04886021861</v>
      </c>
      <c r="F44" s="251">
        <f t="shared" si="2"/>
        <v>13.026753060055718</v>
      </c>
      <c r="G44" s="225">
        <f t="shared" si="3"/>
        <v>-5339.6788602186134</v>
      </c>
      <c r="H44" s="93">
        <f t="shared" si="3"/>
        <v>-1.1820406378635795E-2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</row>
    <row r="45" spans="1:69" ht="14.4">
      <c r="A45" s="244">
        <v>45</v>
      </c>
      <c r="B45" s="2">
        <v>2014</v>
      </c>
      <c r="C45" s="252">
        <v>456157.38799999998</v>
      </c>
      <c r="D45" s="93">
        <f t="shared" si="0"/>
        <v>13.030593178069074</v>
      </c>
      <c r="E45" s="249">
        <f t="shared" si="1"/>
        <v>461986.55665281165</v>
      </c>
      <c r="F45" s="251">
        <f t="shared" si="2"/>
        <v>13.043291071486429</v>
      </c>
      <c r="G45" s="225">
        <f t="shared" si="3"/>
        <v>-5829.1686528116697</v>
      </c>
      <c r="H45" s="93">
        <f t="shared" si="3"/>
        <v>-1.2697893417355388E-2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</row>
    <row r="46" spans="1:69" ht="14.4">
      <c r="A46" s="244">
        <v>46</v>
      </c>
      <c r="B46" s="2">
        <v>2015</v>
      </c>
      <c r="C46" s="252">
        <v>471619.935</v>
      </c>
      <c r="D46" s="93">
        <f t="shared" si="0"/>
        <v>13.063928717744327</v>
      </c>
      <c r="E46" s="249">
        <f t="shared" si="1"/>
        <v>469690.42333832482</v>
      </c>
      <c r="F46" s="251">
        <f t="shared" si="2"/>
        <v>13.05982908291714</v>
      </c>
      <c r="G46" s="225">
        <f t="shared" si="3"/>
        <v>1929.5116616751766</v>
      </c>
      <c r="H46" s="93">
        <f t="shared" si="3"/>
        <v>4.0996348271864491E-3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</row>
    <row r="47" spans="1:69" ht="14.4">
      <c r="A47" s="244">
        <v>47</v>
      </c>
      <c r="B47" s="2">
        <v>2016</v>
      </c>
      <c r="C47" s="252">
        <v>474443.36300000001</v>
      </c>
      <c r="D47" s="93">
        <f t="shared" si="0"/>
        <v>13.06989752847489</v>
      </c>
      <c r="E47" s="249">
        <f t="shared" si="1"/>
        <v>477522.75601717021</v>
      </c>
      <c r="F47" s="251">
        <f t="shared" si="2"/>
        <v>13.076367094347844</v>
      </c>
      <c r="G47" s="225">
        <f t="shared" si="3"/>
        <v>-3079.3930171701941</v>
      </c>
      <c r="H47" s="93">
        <f t="shared" si="3"/>
        <v>-6.4695658729547745E-3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</row>
    <row r="48" spans="1:69" ht="14.4">
      <c r="A48" s="244">
        <v>48</v>
      </c>
      <c r="B48" s="2">
        <v>2017</v>
      </c>
      <c r="C48" s="252">
        <v>480611.92599999998</v>
      </c>
      <c r="D48" s="93">
        <f t="shared" si="0"/>
        <v>13.082815416791439</v>
      </c>
      <c r="E48" s="249">
        <f t="shared" si="1"/>
        <v>485485.69692676846</v>
      </c>
      <c r="F48" s="251">
        <f t="shared" si="2"/>
        <v>13.092905105778556</v>
      </c>
      <c r="G48" s="225">
        <f t="shared" si="3"/>
        <v>-4873.7709267684841</v>
      </c>
      <c r="H48" s="93">
        <f t="shared" si="3"/>
        <v>-1.0089688987116929E-2</v>
      </c>
      <c r="L48"/>
    </row>
    <row r="49" spans="1:12" ht="14.4">
      <c r="A49" s="244">
        <v>49</v>
      </c>
      <c r="B49" s="2">
        <v>2018</v>
      </c>
      <c r="C49" s="252">
        <v>484718.11599999998</v>
      </c>
      <c r="D49" s="93">
        <f t="shared" si="0"/>
        <v>13.091322796831321</v>
      </c>
      <c r="E49" s="249">
        <f t="shared" si="1"/>
        <v>493581.42402745195</v>
      </c>
      <c r="F49" s="251">
        <f t="shared" si="2"/>
        <v>13.10944311720926</v>
      </c>
      <c r="G49" s="225">
        <f t="shared" si="3"/>
        <v>-8863.3080274519743</v>
      </c>
      <c r="H49" s="93">
        <f t="shared" si="3"/>
        <v>-1.8120320377938981E-2</v>
      </c>
      <c r="L49"/>
    </row>
    <row r="50" spans="1:12" ht="14.4">
      <c r="A50" s="244">
        <v>50</v>
      </c>
      <c r="B50" s="2">
        <v>2019</v>
      </c>
      <c r="C50" s="252">
        <v>486201.087</v>
      </c>
      <c r="D50" s="93">
        <f t="shared" si="0"/>
        <v>13.094377576567132</v>
      </c>
      <c r="E50" s="249">
        <f t="shared" si="1"/>
        <v>501812.15159819124</v>
      </c>
      <c r="F50" s="251">
        <f t="shared" si="2"/>
        <v>13.125981128639971</v>
      </c>
      <c r="G50" s="225">
        <f t="shared" si="3"/>
        <v>-15611.064598191238</v>
      </c>
      <c r="H50" s="93">
        <f t="shared" si="3"/>
        <v>-3.1603552072839491E-2</v>
      </c>
      <c r="L50"/>
    </row>
    <row r="51" spans="1:12" ht="14.4">
      <c r="A51" s="244">
        <v>51</v>
      </c>
      <c r="B51" s="2">
        <v>2020</v>
      </c>
      <c r="C51" s="252">
        <v>455242.63500000001</v>
      </c>
      <c r="D51" s="93">
        <f t="shared" si="0"/>
        <v>13.028585819534772</v>
      </c>
      <c r="E51" s="249">
        <f t="shared" si="1"/>
        <v>510180.13084219891</v>
      </c>
      <c r="F51" s="251">
        <f t="shared" si="2"/>
        <v>13.142519140070675</v>
      </c>
      <c r="G51" s="225">
        <f t="shared" si="3"/>
        <v>-54937.495842198899</v>
      </c>
      <c r="H51" s="93">
        <f t="shared" si="3"/>
        <v>-0.11393332053590299</v>
      </c>
      <c r="L51"/>
    </row>
    <row r="52" spans="1:12" ht="14.4">
      <c r="A52"/>
      <c r="B52"/>
      <c r="C52"/>
      <c r="D52"/>
      <c r="E52"/>
      <c r="F52"/>
      <c r="G52"/>
      <c r="H52"/>
      <c r="L52"/>
    </row>
    <row r="53" spans="1:12" ht="14.4">
      <c r="A53"/>
      <c r="B53"/>
      <c r="C53"/>
      <c r="D53"/>
      <c r="E53"/>
      <c r="F53"/>
      <c r="G53"/>
      <c r="H53"/>
      <c r="L53"/>
    </row>
    <row r="54" spans="1:12" ht="14.4">
      <c r="A54"/>
      <c r="B54"/>
      <c r="C54"/>
      <c r="D54"/>
      <c r="E54"/>
      <c r="F54"/>
      <c r="G54"/>
      <c r="H54"/>
      <c r="L54"/>
    </row>
    <row r="55" spans="1:12" ht="14.4">
      <c r="A55"/>
      <c r="B55"/>
      <c r="C55"/>
      <c r="D55"/>
      <c r="E55"/>
      <c r="F55"/>
      <c r="G55"/>
      <c r="H55"/>
      <c r="L55"/>
    </row>
    <row r="56" spans="1:12" ht="14.4">
      <c r="A56"/>
      <c r="B56"/>
      <c r="C56"/>
      <c r="D56"/>
      <c r="E56"/>
      <c r="F56"/>
      <c r="G56"/>
      <c r="H56"/>
      <c r="L56"/>
    </row>
    <row r="57" spans="1:12" ht="14.4">
      <c r="A57"/>
      <c r="B57"/>
      <c r="C57"/>
      <c r="D57"/>
      <c r="E57"/>
      <c r="F57"/>
      <c r="G57"/>
      <c r="H57"/>
      <c r="L57"/>
    </row>
    <row r="58" spans="1:12" ht="14.4">
      <c r="A58"/>
      <c r="B58"/>
      <c r="C58"/>
      <c r="D58"/>
      <c r="E58"/>
      <c r="F58"/>
      <c r="G58"/>
      <c r="H58"/>
      <c r="L58"/>
    </row>
    <row r="59" spans="1:12" ht="14.4">
      <c r="A59"/>
      <c r="B59"/>
      <c r="C59"/>
      <c r="D59"/>
      <c r="E59"/>
      <c r="F59"/>
      <c r="G59"/>
      <c r="H59"/>
      <c r="L59"/>
    </row>
    <row r="60" spans="1:12" ht="14.4">
      <c r="A60"/>
      <c r="B60"/>
      <c r="C60"/>
      <c r="D60"/>
      <c r="E60"/>
      <c r="F60"/>
      <c r="G60"/>
      <c r="H60"/>
      <c r="L60"/>
    </row>
    <row r="61" spans="1:12" ht="14.4">
      <c r="A61"/>
      <c r="B61"/>
      <c r="C61"/>
      <c r="D61"/>
      <c r="E61"/>
      <c r="F61"/>
      <c r="G61"/>
      <c r="H61"/>
      <c r="L61"/>
    </row>
    <row r="62" spans="1:12" ht="14.4">
      <c r="A62"/>
      <c r="B62"/>
      <c r="C62"/>
      <c r="D62"/>
      <c r="E62"/>
      <c r="F62"/>
      <c r="G62"/>
      <c r="H62"/>
      <c r="L62"/>
    </row>
    <row r="63" spans="1:12" ht="14.4">
      <c r="A63"/>
      <c r="B63"/>
      <c r="C63"/>
      <c r="D63"/>
      <c r="E63"/>
      <c r="F63"/>
      <c r="G63"/>
      <c r="H63"/>
      <c r="L63"/>
    </row>
    <row r="64" spans="1:12" ht="14.4">
      <c r="A64"/>
      <c r="B64"/>
      <c r="C64"/>
      <c r="D64"/>
      <c r="E64"/>
      <c r="F64"/>
      <c r="G64"/>
      <c r="H64"/>
      <c r="L64"/>
    </row>
    <row r="65" spans="1:12" ht="14.4">
      <c r="A65"/>
      <c r="B65"/>
      <c r="C65"/>
      <c r="D65"/>
      <c r="E65"/>
      <c r="F65"/>
      <c r="G65"/>
      <c r="H65"/>
      <c r="L65"/>
    </row>
    <row r="66" spans="1:12" ht="14.4">
      <c r="L66"/>
    </row>
    <row r="67" spans="1:12" ht="14.4">
      <c r="L67"/>
    </row>
    <row r="68" spans="1:12" ht="14.4">
      <c r="L68"/>
    </row>
    <row r="69" spans="1:12" ht="14.4">
      <c r="L69"/>
    </row>
    <row r="70" spans="1:12" ht="14.4">
      <c r="L70"/>
    </row>
    <row r="71" spans="1:12" ht="14.4">
      <c r="L71"/>
    </row>
    <row r="72" spans="1:12" ht="14.4">
      <c r="L72"/>
    </row>
    <row r="73" spans="1:12" ht="14.4">
      <c r="L73"/>
    </row>
    <row r="74" spans="1:12" ht="14.4">
      <c r="L74"/>
    </row>
    <row r="75" spans="1:12" ht="14.4">
      <c r="L75"/>
    </row>
    <row r="76" spans="1:12" ht="14.4">
      <c r="L76"/>
    </row>
    <row r="77" spans="1:12" ht="14.4">
      <c r="L77"/>
    </row>
    <row r="78" spans="1:12" ht="14.4">
      <c r="L78"/>
    </row>
    <row r="79" spans="1:12" ht="14.4">
      <c r="L79"/>
    </row>
    <row r="80" spans="1:12" ht="14.4">
      <c r="L80"/>
    </row>
    <row r="81" spans="12:12" ht="14.4">
      <c r="L81"/>
    </row>
  </sheetData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D40F-25C1-40FC-8D16-EBBD4258DE51}">
  <dimension ref="A1:Q22"/>
  <sheetViews>
    <sheetView workbookViewId="0">
      <selection activeCell="I25" sqref="I25"/>
    </sheetView>
  </sheetViews>
  <sheetFormatPr defaultColWidth="8.77734375" defaultRowHeight="14.4"/>
  <cols>
    <col min="1" max="1" width="4.44140625" customWidth="1"/>
    <col min="2" max="2" width="16" customWidth="1"/>
    <col min="3" max="3" width="10" bestFit="1" customWidth="1"/>
    <col min="4" max="4" width="15.44140625" customWidth="1"/>
    <col min="5" max="5" width="10" bestFit="1" customWidth="1"/>
    <col min="6" max="6" width="15.5546875" customWidth="1"/>
    <col min="7" max="7" width="10" bestFit="1" customWidth="1"/>
    <col min="12" max="12" width="17" customWidth="1"/>
  </cols>
  <sheetData>
    <row r="1" spans="1:17">
      <c r="A1" s="24" t="s">
        <v>13</v>
      </c>
      <c r="B1" s="24" t="s">
        <v>12</v>
      </c>
      <c r="C1" s="24" t="s">
        <v>13</v>
      </c>
      <c r="D1" s="24" t="s">
        <v>14</v>
      </c>
      <c r="E1" s="24" t="s">
        <v>15</v>
      </c>
      <c r="F1" s="24" t="s">
        <v>16</v>
      </c>
      <c r="G1" s="24" t="s">
        <v>7</v>
      </c>
    </row>
    <row r="2" spans="1:17">
      <c r="A2" s="24">
        <v>2</v>
      </c>
      <c r="C2">
        <v>1982</v>
      </c>
      <c r="D2" s="25" t="s">
        <v>232</v>
      </c>
      <c r="E2">
        <v>2002</v>
      </c>
      <c r="F2" s="25" t="s">
        <v>233</v>
      </c>
      <c r="G2">
        <v>2022</v>
      </c>
      <c r="M2" t="s">
        <v>20</v>
      </c>
    </row>
    <row r="3" spans="1:17">
      <c r="A3" s="24">
        <v>3</v>
      </c>
      <c r="B3" t="s">
        <v>21</v>
      </c>
      <c r="C3">
        <v>1394.7408388256467</v>
      </c>
      <c r="D3" s="26">
        <f>100*(E3/C3)^(1/20)-100</f>
        <v>-0.33279582622989778</v>
      </c>
      <c r="E3">
        <v>1304.7852329131913</v>
      </c>
      <c r="F3" s="26">
        <f>100*(G3/E3)^(1/20)-100</f>
        <v>1.0979699085763173</v>
      </c>
      <c r="G3">
        <v>1623.258665583551</v>
      </c>
      <c r="M3">
        <v>1982</v>
      </c>
      <c r="N3">
        <v>1989</v>
      </c>
      <c r="O3">
        <v>2002</v>
      </c>
      <c r="P3">
        <v>2009</v>
      </c>
      <c r="Q3">
        <v>2022</v>
      </c>
    </row>
    <row r="4" spans="1:17">
      <c r="A4" s="24">
        <v>4</v>
      </c>
      <c r="B4" t="s">
        <v>22</v>
      </c>
      <c r="C4">
        <v>454.89215112047481</v>
      </c>
      <c r="D4" s="26">
        <f t="shared" ref="D4:D9" si="0">100*(E4/C4)^(1/20)-100</f>
        <v>2.9854346796746682</v>
      </c>
      <c r="E4">
        <v>819.26532017901354</v>
      </c>
      <c r="F4" s="26">
        <f t="shared" ref="F4:F9" si="1">100*(G4/E4)^(1/20)-100</f>
        <v>4.5271742470856822</v>
      </c>
      <c r="G4">
        <v>1986.1350290137034</v>
      </c>
      <c r="L4" t="s">
        <v>23</v>
      </c>
      <c r="M4">
        <v>1394.7408388256467</v>
      </c>
      <c r="N4">
        <v>1304.4172983746005</v>
      </c>
      <c r="O4">
        <v>1304.7852329131913</v>
      </c>
      <c r="P4">
        <v>1531.7854727476179</v>
      </c>
      <c r="Q4">
        <v>1623.258665583551</v>
      </c>
    </row>
    <row r="5" spans="1:17">
      <c r="A5" s="24">
        <v>5</v>
      </c>
      <c r="B5" t="s">
        <v>24</v>
      </c>
      <c r="C5">
        <v>2693.3463758499984</v>
      </c>
      <c r="D5" s="26">
        <f t="shared" si="0"/>
        <v>3.4559777392470608</v>
      </c>
      <c r="E5">
        <v>5313.7852481059081</v>
      </c>
      <c r="F5" s="26">
        <f t="shared" si="1"/>
        <v>4.2000610347954677</v>
      </c>
      <c r="G5">
        <v>12099.389727629505</v>
      </c>
      <c r="L5" t="s">
        <v>25</v>
      </c>
      <c r="M5">
        <v>454.89215112047481</v>
      </c>
      <c r="N5">
        <v>566.39453721422649</v>
      </c>
      <c r="O5">
        <v>819.26532017901354</v>
      </c>
      <c r="P5">
        <v>1184.3102351351977</v>
      </c>
      <c r="Q5">
        <v>1986.1350290137034</v>
      </c>
    </row>
    <row r="6" spans="1:17">
      <c r="A6" s="24">
        <v>6</v>
      </c>
      <c r="B6" t="s">
        <v>26</v>
      </c>
      <c r="C6">
        <v>30416.67472382194</v>
      </c>
      <c r="D6" s="26">
        <f t="shared" si="0"/>
        <v>2.3187478731666573</v>
      </c>
      <c r="E6">
        <v>48107.863477402643</v>
      </c>
      <c r="F6" s="26">
        <f t="shared" si="1"/>
        <v>1.19099600608115</v>
      </c>
      <c r="G6">
        <v>60961.196469511706</v>
      </c>
      <c r="L6" t="s">
        <v>27</v>
      </c>
      <c r="M6">
        <v>2693.3463758499984</v>
      </c>
      <c r="N6">
        <v>4051.8948605179407</v>
      </c>
      <c r="O6">
        <v>5313.7852481059081</v>
      </c>
      <c r="P6">
        <v>7238.3897856658414</v>
      </c>
      <c r="Q6">
        <v>12099.389727629505</v>
      </c>
    </row>
    <row r="7" spans="1:17">
      <c r="A7" s="24">
        <v>7</v>
      </c>
      <c r="B7" t="s">
        <v>28</v>
      </c>
      <c r="C7">
        <v>17587.205670673742</v>
      </c>
      <c r="D7" s="26">
        <f t="shared" si="0"/>
        <v>2.1664000468060181</v>
      </c>
      <c r="E7">
        <v>26999.682545727752</v>
      </c>
      <c r="F7" s="26">
        <f t="shared" si="1"/>
        <v>1.1829440973518217</v>
      </c>
      <c r="G7">
        <v>34158.980029338294</v>
      </c>
      <c r="L7" t="s">
        <v>29</v>
      </c>
      <c r="M7">
        <v>30416.67472382194</v>
      </c>
      <c r="N7">
        <v>35927.622371977493</v>
      </c>
      <c r="O7">
        <v>48107.863477402643</v>
      </c>
      <c r="P7">
        <v>47550.156860577285</v>
      </c>
      <c r="Q7">
        <v>60961.196469511706</v>
      </c>
    </row>
    <row r="8" spans="1:17">
      <c r="A8" s="24">
        <v>8</v>
      </c>
      <c r="B8" t="s">
        <v>30</v>
      </c>
      <c r="C8">
        <v>6057.1015807929161</v>
      </c>
      <c r="D8" s="26">
        <f t="shared" si="0"/>
        <v>0.54791613542536766</v>
      </c>
      <c r="E8">
        <v>6756.570952308346</v>
      </c>
      <c r="F8" s="26">
        <f t="shared" si="1"/>
        <v>1.3649235795996901</v>
      </c>
      <c r="G8">
        <v>8860.9500337613954</v>
      </c>
      <c r="L8" t="s">
        <v>31</v>
      </c>
      <c r="M8">
        <v>17587.205670673742</v>
      </c>
      <c r="N8">
        <v>23547.981988751711</v>
      </c>
      <c r="O8">
        <v>26999.682545727752</v>
      </c>
      <c r="P8">
        <v>32272.770719856453</v>
      </c>
      <c r="Q8">
        <v>34158.980029338294</v>
      </c>
    </row>
    <row r="9" spans="1:17">
      <c r="A9" s="24">
        <v>9</v>
      </c>
      <c r="B9" t="s">
        <v>32</v>
      </c>
      <c r="C9">
        <v>4589.1010170549498</v>
      </c>
      <c r="D9" s="26">
        <f t="shared" si="0"/>
        <v>0.30662387066881536</v>
      </c>
      <c r="E9">
        <v>4878.8771233882781</v>
      </c>
      <c r="F9" s="26">
        <f t="shared" si="1"/>
        <v>1.2547735558022737</v>
      </c>
      <c r="G9">
        <v>6260.8026645674408</v>
      </c>
      <c r="L9" t="s">
        <v>33</v>
      </c>
      <c r="M9">
        <v>6057.1015807929161</v>
      </c>
      <c r="N9">
        <v>6576.121614775765</v>
      </c>
      <c r="O9">
        <v>6756.570952308346</v>
      </c>
      <c r="P9">
        <v>8374.2665831054928</v>
      </c>
      <c r="Q9">
        <v>8860.9500337613954</v>
      </c>
    </row>
    <row r="10" spans="1:17">
      <c r="A10" s="27"/>
      <c r="L10" t="s">
        <v>34</v>
      </c>
      <c r="M10">
        <v>4589.1010170549498</v>
      </c>
      <c r="N10">
        <v>3909.9153193639972</v>
      </c>
      <c r="O10">
        <v>4878.8771233882781</v>
      </c>
      <c r="P10">
        <v>5797.3271374893757</v>
      </c>
      <c r="Q10">
        <v>6260.8026645674408</v>
      </c>
    </row>
    <row r="11" spans="1:17">
      <c r="A11" s="27"/>
    </row>
    <row r="14" spans="1:17">
      <c r="M14" t="s">
        <v>234</v>
      </c>
    </row>
    <row r="15" spans="1:17">
      <c r="O15">
        <v>1982</v>
      </c>
      <c r="P15">
        <v>2002</v>
      </c>
      <c r="Q15">
        <v>2022</v>
      </c>
    </row>
    <row r="16" spans="1:17">
      <c r="L16" t="s">
        <v>235</v>
      </c>
      <c r="O16">
        <v>1394.7408388256467</v>
      </c>
      <c r="P16">
        <v>1304.7852329131913</v>
      </c>
      <c r="Q16">
        <v>1623.258665583551</v>
      </c>
    </row>
    <row r="17" spans="12:17">
      <c r="L17" t="s">
        <v>25</v>
      </c>
      <c r="O17">
        <v>454.89215112047481</v>
      </c>
      <c r="P17">
        <v>819.26532017901354</v>
      </c>
      <c r="Q17">
        <v>1986.1350290137034</v>
      </c>
    </row>
    <row r="18" spans="12:17">
      <c r="L18" t="s">
        <v>27</v>
      </c>
      <c r="O18">
        <v>2693.3463758499984</v>
      </c>
      <c r="P18">
        <v>5313.7852481059081</v>
      </c>
      <c r="Q18">
        <v>12099.389727629505</v>
      </c>
    </row>
    <row r="19" spans="12:17">
      <c r="L19" t="s">
        <v>29</v>
      </c>
      <c r="O19">
        <v>30416.67472382194</v>
      </c>
      <c r="P19">
        <v>48107.863477402643</v>
      </c>
      <c r="Q19">
        <v>60961.196469511706</v>
      </c>
    </row>
    <row r="20" spans="12:17">
      <c r="L20" t="s">
        <v>31</v>
      </c>
      <c r="O20">
        <v>17587.205670673742</v>
      </c>
      <c r="P20">
        <v>26999.682545727752</v>
      </c>
      <c r="Q20">
        <v>34158.980029338294</v>
      </c>
    </row>
    <row r="21" spans="12:17">
      <c r="L21" t="s">
        <v>236</v>
      </c>
      <c r="O21">
        <v>6057.1015807929161</v>
      </c>
      <c r="P21">
        <v>6756.570952308346</v>
      </c>
      <c r="Q21">
        <v>8860.9500337613954</v>
      </c>
    </row>
    <row r="22" spans="12:17">
      <c r="L22" t="s">
        <v>34</v>
      </c>
      <c r="O22">
        <v>4589.1010170549498</v>
      </c>
      <c r="P22">
        <v>4878.8771233882781</v>
      </c>
      <c r="Q22">
        <v>6260.8026645674408</v>
      </c>
    </row>
  </sheetData>
  <printOptions headings="1" gridLines="1"/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EC98C-499D-4B0D-851F-939CCEA48D20}">
  <dimension ref="A1:X175"/>
  <sheetViews>
    <sheetView topLeftCell="A10" workbookViewId="0">
      <selection activeCell="P41" sqref="P41"/>
    </sheetView>
  </sheetViews>
  <sheetFormatPr defaultRowHeight="13.2"/>
  <cols>
    <col min="1" max="1" width="4.88671875" style="2" customWidth="1"/>
    <col min="2" max="2" width="18.88671875" style="2" customWidth="1"/>
    <col min="3" max="3" width="4.5546875" style="2" customWidth="1"/>
    <col min="4" max="4" width="8.88671875" style="2"/>
    <col min="5" max="5" width="5.6640625" style="2" customWidth="1"/>
    <col min="6" max="6" width="5.88671875" style="2" customWidth="1"/>
    <col min="7" max="7" width="6.109375" style="2" customWidth="1"/>
    <col min="8" max="8" width="7" style="2" customWidth="1"/>
    <col min="9" max="9" width="8.33203125" style="2" customWidth="1"/>
    <col min="10" max="10" width="6.6640625" style="2" customWidth="1"/>
    <col min="11" max="11" width="7" style="2" customWidth="1"/>
    <col min="12" max="12" width="7.33203125" style="2" customWidth="1"/>
    <col min="13" max="13" width="6.33203125" style="2" customWidth="1"/>
    <col min="14" max="14" width="6.5546875" style="2" customWidth="1"/>
    <col min="15" max="15" width="5.109375" style="2" customWidth="1"/>
    <col min="16" max="16" width="6.33203125" style="2" customWidth="1"/>
    <col min="17" max="20" width="5" style="2" customWidth="1"/>
    <col min="21" max="21" width="5.5546875" style="2" customWidth="1"/>
    <col min="22" max="23" width="5.44140625" style="2" customWidth="1"/>
    <col min="24" max="24" width="4.88671875" style="2" customWidth="1"/>
    <col min="25" max="16384" width="8.88671875" style="2"/>
  </cols>
  <sheetData>
    <row r="1" spans="1:24" ht="13.8" thickBot="1">
      <c r="A1" s="80" t="s">
        <v>62</v>
      </c>
      <c r="B1" s="79" t="s">
        <v>169</v>
      </c>
      <c r="C1" s="79" t="s">
        <v>13</v>
      </c>
      <c r="D1" s="79" t="s">
        <v>14</v>
      </c>
      <c r="E1" s="79" t="s">
        <v>15</v>
      </c>
      <c r="F1" s="79" t="s">
        <v>16</v>
      </c>
      <c r="G1" s="79" t="s">
        <v>7</v>
      </c>
      <c r="H1" s="79" t="s">
        <v>17</v>
      </c>
      <c r="I1" s="79" t="s">
        <v>18</v>
      </c>
      <c r="J1" s="79" t="s">
        <v>36</v>
      </c>
      <c r="K1" s="79" t="s">
        <v>37</v>
      </c>
      <c r="L1" s="79" t="s">
        <v>38</v>
      </c>
      <c r="M1" s="188"/>
      <c r="N1" s="188"/>
      <c r="O1" s="215"/>
      <c r="P1" s="188"/>
      <c r="Q1" s="188"/>
      <c r="R1" s="188"/>
      <c r="S1" s="188"/>
      <c r="T1" s="188"/>
      <c r="U1" s="188"/>
      <c r="V1" s="188"/>
      <c r="W1" s="188"/>
      <c r="X1" s="188"/>
    </row>
    <row r="2" spans="1:24" ht="17.399999999999999">
      <c r="A2" s="80">
        <v>2</v>
      </c>
      <c r="B2" s="214" t="s">
        <v>168</v>
      </c>
      <c r="E2" s="213"/>
      <c r="F2" s="3"/>
      <c r="G2" s="114" t="s">
        <v>167</v>
      </c>
      <c r="H2" s="3"/>
      <c r="I2" s="3"/>
      <c r="J2" s="3"/>
      <c r="K2" s="3"/>
      <c r="L2" s="3"/>
      <c r="M2" s="3"/>
      <c r="N2" s="81" t="s">
        <v>166</v>
      </c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ht="15.6">
      <c r="A3" s="80">
        <v>3</v>
      </c>
      <c r="B3" s="5"/>
      <c r="E3" s="6"/>
      <c r="G3" s="1"/>
      <c r="N3" s="265"/>
      <c r="X3" s="9"/>
    </row>
    <row r="4" spans="1:24">
      <c r="A4" s="80">
        <v>4</v>
      </c>
      <c r="B4" s="5"/>
      <c r="C4" s="5"/>
      <c r="D4" s="5"/>
      <c r="E4" s="6"/>
      <c r="N4" s="6"/>
      <c r="X4" s="9"/>
    </row>
    <row r="5" spans="1:24" ht="13.8" thickBot="1">
      <c r="A5" s="80">
        <v>5</v>
      </c>
      <c r="E5" s="6"/>
      <c r="N5" s="6"/>
      <c r="X5" s="9"/>
    </row>
    <row r="6" spans="1:24">
      <c r="A6" s="80">
        <v>6</v>
      </c>
      <c r="B6" s="10" t="s">
        <v>2</v>
      </c>
      <c r="C6" s="3"/>
      <c r="D6" s="4"/>
      <c r="E6" s="6"/>
      <c r="N6" s="6"/>
      <c r="X6" s="9"/>
    </row>
    <row r="7" spans="1:24">
      <c r="A7" s="80">
        <v>7</v>
      </c>
      <c r="B7" s="6" t="s">
        <v>165</v>
      </c>
      <c r="D7" s="212" t="s">
        <v>164</v>
      </c>
      <c r="E7" s="6"/>
      <c r="N7" s="6"/>
      <c r="X7" s="9"/>
    </row>
    <row r="8" spans="1:24">
      <c r="A8" s="80">
        <v>8</v>
      </c>
      <c r="B8" s="6" t="s">
        <v>163</v>
      </c>
      <c r="D8" s="212" t="s">
        <v>162</v>
      </c>
      <c r="E8" s="6"/>
      <c r="N8" s="6"/>
      <c r="X8" s="9"/>
    </row>
    <row r="9" spans="1:24" ht="14.4">
      <c r="A9" s="80">
        <v>9</v>
      </c>
      <c r="B9" s="6" t="s">
        <v>161</v>
      </c>
      <c r="D9" s="212" t="s">
        <v>160</v>
      </c>
      <c r="E9" s="6"/>
      <c r="N9" s="6"/>
      <c r="X9" s="9"/>
    </row>
    <row r="10" spans="1:24">
      <c r="A10" s="80">
        <v>10</v>
      </c>
      <c r="B10" s="6" t="s">
        <v>159</v>
      </c>
      <c r="D10" s="212" t="s">
        <v>158</v>
      </c>
      <c r="E10" s="6"/>
      <c r="N10" s="6"/>
      <c r="X10" s="9"/>
    </row>
    <row r="11" spans="1:24">
      <c r="A11" s="80">
        <v>11</v>
      </c>
      <c r="B11" s="6" t="s">
        <v>157</v>
      </c>
      <c r="D11" s="212" t="s">
        <v>156</v>
      </c>
      <c r="E11" s="6"/>
      <c r="N11" s="6"/>
      <c r="X11" s="9"/>
    </row>
    <row r="12" spans="1:24">
      <c r="A12" s="80">
        <v>12</v>
      </c>
      <c r="B12" s="6" t="s">
        <v>155</v>
      </c>
      <c r="D12" s="212" t="s">
        <v>154</v>
      </c>
      <c r="E12" s="6"/>
      <c r="N12" s="6"/>
      <c r="X12" s="9"/>
    </row>
    <row r="13" spans="1:24">
      <c r="A13" s="80">
        <v>13</v>
      </c>
      <c r="B13" s="6" t="s">
        <v>153</v>
      </c>
      <c r="D13" s="210" t="s">
        <v>148</v>
      </c>
      <c r="E13" s="6"/>
      <c r="N13" s="6"/>
      <c r="X13" s="9"/>
    </row>
    <row r="14" spans="1:24" ht="15.6">
      <c r="A14" s="80">
        <v>14</v>
      </c>
      <c r="B14" s="211" t="s">
        <v>152</v>
      </c>
      <c r="D14" s="210" t="s">
        <v>151</v>
      </c>
      <c r="E14" s="6"/>
      <c r="N14" s="6"/>
      <c r="X14" s="9"/>
    </row>
    <row r="15" spans="1:24">
      <c r="A15" s="80">
        <v>15</v>
      </c>
      <c r="B15" s="178"/>
      <c r="D15" s="209"/>
      <c r="E15" s="6"/>
      <c r="N15" s="6"/>
      <c r="X15" s="9"/>
    </row>
    <row r="16" spans="1:24" ht="15.6">
      <c r="A16" s="80">
        <v>16</v>
      </c>
      <c r="E16" s="6"/>
      <c r="F16" s="82"/>
      <c r="G16" s="1" t="s">
        <v>150</v>
      </c>
      <c r="N16" s="6"/>
      <c r="X16" s="9"/>
    </row>
    <row r="17" spans="1:24">
      <c r="A17" s="80">
        <v>17</v>
      </c>
      <c r="E17" s="6"/>
      <c r="N17" s="6"/>
      <c r="X17" s="9"/>
    </row>
    <row r="18" spans="1:24">
      <c r="A18" s="80">
        <v>18</v>
      </c>
      <c r="B18" s="6"/>
      <c r="D18" s="9"/>
      <c r="E18" s="6"/>
      <c r="N18" s="6"/>
      <c r="X18" s="9"/>
    </row>
    <row r="19" spans="1:24">
      <c r="A19" s="80">
        <v>19</v>
      </c>
      <c r="B19" s="6"/>
      <c r="C19" s="208" t="s">
        <v>149</v>
      </c>
      <c r="D19" s="207" t="s">
        <v>4</v>
      </c>
      <c r="E19" s="6"/>
      <c r="N19" s="6"/>
      <c r="X19" s="9"/>
    </row>
    <row r="20" spans="1:24">
      <c r="A20" s="80">
        <v>20</v>
      </c>
      <c r="B20" s="12" t="s">
        <v>68</v>
      </c>
      <c r="D20" s="9"/>
      <c r="E20" s="6"/>
      <c r="N20" s="6"/>
      <c r="X20" s="9"/>
    </row>
    <row r="21" spans="1:24">
      <c r="A21" s="80">
        <v>21</v>
      </c>
      <c r="B21" s="206" t="s">
        <v>8</v>
      </c>
      <c r="C21" s="203">
        <v>0.3</v>
      </c>
      <c r="D21" s="9">
        <f>C21</f>
        <v>0.3</v>
      </c>
      <c r="E21" s="6"/>
      <c r="N21" s="6"/>
      <c r="X21" s="9"/>
    </row>
    <row r="22" spans="1:24">
      <c r="A22" s="80">
        <v>22</v>
      </c>
      <c r="B22" s="205" t="s">
        <v>148</v>
      </c>
      <c r="C22" s="203">
        <v>0.1</v>
      </c>
      <c r="D22" s="202">
        <v>0.1</v>
      </c>
      <c r="E22" s="6"/>
      <c r="N22" s="6"/>
      <c r="X22" s="9"/>
    </row>
    <row r="23" spans="1:24">
      <c r="A23" s="80">
        <v>23</v>
      </c>
      <c r="B23" s="200" t="s">
        <v>147</v>
      </c>
      <c r="C23" s="203">
        <v>0.2</v>
      </c>
      <c r="D23" s="204">
        <v>0.3</v>
      </c>
      <c r="E23" s="6"/>
      <c r="N23" s="6"/>
      <c r="X23" s="9"/>
    </row>
    <row r="24" spans="1:24">
      <c r="A24" s="80">
        <v>24</v>
      </c>
      <c r="B24" s="200" t="s">
        <v>62</v>
      </c>
      <c r="C24" s="203">
        <v>1</v>
      </c>
      <c r="D24" s="202">
        <v>1</v>
      </c>
      <c r="E24" s="201"/>
      <c r="N24" s="6"/>
      <c r="X24" s="9"/>
    </row>
    <row r="25" spans="1:24" ht="15.6">
      <c r="A25" s="80">
        <v>25</v>
      </c>
      <c r="B25" s="200" t="s">
        <v>146</v>
      </c>
      <c r="D25" s="199">
        <f>C27</f>
        <v>2.6918003852647119</v>
      </c>
      <c r="E25" s="6"/>
      <c r="F25" s="86" t="s">
        <v>39</v>
      </c>
      <c r="G25" s="82"/>
      <c r="H25" s="82"/>
      <c r="I25" s="82"/>
      <c r="J25" s="82" t="s">
        <v>40</v>
      </c>
      <c r="N25" s="6"/>
      <c r="X25" s="9"/>
    </row>
    <row r="26" spans="1:24">
      <c r="A26" s="80">
        <v>26</v>
      </c>
      <c r="B26" s="12" t="s">
        <v>145</v>
      </c>
      <c r="D26" s="9"/>
      <c r="E26" s="121" t="s">
        <v>133</v>
      </c>
      <c r="F26" s="190" t="s">
        <v>144</v>
      </c>
      <c r="G26" s="190" t="s">
        <v>143</v>
      </c>
      <c r="H26" s="191" t="s">
        <v>142</v>
      </c>
      <c r="I26" s="191" t="s">
        <v>141</v>
      </c>
      <c r="J26" s="190" t="s">
        <v>140</v>
      </c>
      <c r="K26" s="190" t="s">
        <v>139</v>
      </c>
      <c r="L26" s="191" t="s">
        <v>138</v>
      </c>
      <c r="M26" s="191" t="s">
        <v>137</v>
      </c>
      <c r="N26" s="6"/>
      <c r="X26" s="9"/>
    </row>
    <row r="27" spans="1:24">
      <c r="A27" s="80">
        <v>27</v>
      </c>
      <c r="B27" s="198" t="s">
        <v>127</v>
      </c>
      <c r="C27" s="93">
        <f>($C$24*$C$23/$C$22)^(1/(1-$C$21))</f>
        <v>2.6918003852647119</v>
      </c>
      <c r="D27" s="106">
        <f>(D24*D23/D22)^(1/(1-D21))</f>
        <v>4.8039866566730911</v>
      </c>
      <c r="E27" s="6">
        <v>0</v>
      </c>
      <c r="F27" s="93">
        <f>$C$24*E27^($C$21)</f>
        <v>0</v>
      </c>
      <c r="G27" s="93">
        <f t="shared" ref="G27:G58" si="0">$C$23*F27</f>
        <v>0</v>
      </c>
      <c r="H27" s="93">
        <f t="shared" ref="H27:H58" si="1">$C$22*E27</f>
        <v>0</v>
      </c>
      <c r="I27" s="93">
        <f>G27-H27</f>
        <v>0</v>
      </c>
      <c r="J27" s="93">
        <f t="shared" ref="J27:J58" si="2">$D$24*E27^($D$21)</f>
        <v>0</v>
      </c>
      <c r="K27" s="93">
        <f t="shared" ref="K27:K58" si="3">$D$23*J27</f>
        <v>0</v>
      </c>
      <c r="L27" s="93">
        <f t="shared" ref="L27:L58" si="4">$D$22*E27</f>
        <v>0</v>
      </c>
      <c r="M27" s="93">
        <f t="shared" ref="M27:M58" si="5">K27-L27</f>
        <v>0</v>
      </c>
      <c r="N27" s="6"/>
      <c r="X27" s="9"/>
    </row>
    <row r="28" spans="1:24">
      <c r="A28" s="80">
        <v>28</v>
      </c>
      <c r="B28" s="198" t="s">
        <v>126</v>
      </c>
      <c r="C28" s="93">
        <f>C24*C27^C21</f>
        <v>1.3459001926323562</v>
      </c>
      <c r="D28" s="106">
        <f>D24*D27^D21</f>
        <v>1.6013288855576973</v>
      </c>
      <c r="E28" s="6">
        <v>0.1</v>
      </c>
      <c r="F28" s="93">
        <f t="shared" ref="F28:F58" si="6">$C$24*E28^($C$21)</f>
        <v>0.50118723362727235</v>
      </c>
      <c r="G28" s="93">
        <f t="shared" si="0"/>
        <v>0.10023744672545448</v>
      </c>
      <c r="H28" s="93">
        <f t="shared" si="1"/>
        <v>1.0000000000000002E-2</v>
      </c>
      <c r="I28" s="93">
        <f t="shared" ref="I28:I58" si="7">G28-H28</f>
        <v>9.0237446725454473E-2</v>
      </c>
      <c r="J28" s="93">
        <f t="shared" si="2"/>
        <v>0.50118723362727235</v>
      </c>
      <c r="K28" s="93">
        <f t="shared" si="3"/>
        <v>0.1503561700881817</v>
      </c>
      <c r="L28" s="93">
        <f t="shared" si="4"/>
        <v>1.0000000000000002E-2</v>
      </c>
      <c r="M28" s="93">
        <f t="shared" si="5"/>
        <v>0.14035617008818169</v>
      </c>
      <c r="N28" s="6"/>
      <c r="X28" s="9"/>
    </row>
    <row r="29" spans="1:24">
      <c r="A29" s="80">
        <v>29</v>
      </c>
      <c r="B29" s="198" t="s">
        <v>136</v>
      </c>
      <c r="C29" s="93">
        <f>(1-C23)*C28</f>
        <v>1.0767201541058851</v>
      </c>
      <c r="D29" s="106">
        <f>(1-D23)*D28</f>
        <v>1.1209302198903881</v>
      </c>
      <c r="E29" s="6">
        <v>0.2</v>
      </c>
      <c r="F29" s="93">
        <f t="shared" si="6"/>
        <v>0.61703386272000971</v>
      </c>
      <c r="G29" s="93">
        <f t="shared" si="0"/>
        <v>0.12340677254400195</v>
      </c>
      <c r="H29" s="93">
        <f t="shared" si="1"/>
        <v>2.0000000000000004E-2</v>
      </c>
      <c r="I29" s="93">
        <f t="shared" si="7"/>
        <v>0.10340677254400195</v>
      </c>
      <c r="J29" s="93">
        <f t="shared" si="2"/>
        <v>0.61703386272000971</v>
      </c>
      <c r="K29" s="93">
        <f t="shared" si="3"/>
        <v>0.1851101588160029</v>
      </c>
      <c r="L29" s="93">
        <f t="shared" si="4"/>
        <v>2.0000000000000004E-2</v>
      </c>
      <c r="M29" s="93">
        <f t="shared" si="5"/>
        <v>0.16511015881600288</v>
      </c>
      <c r="N29" s="6"/>
      <c r="X29" s="9"/>
    </row>
    <row r="30" spans="1:24" ht="13.8" thickBot="1">
      <c r="A30" s="80">
        <v>30</v>
      </c>
      <c r="B30" s="197" t="s">
        <v>135</v>
      </c>
      <c r="C30" s="196">
        <f>C23*C28</f>
        <v>0.26918003852647127</v>
      </c>
      <c r="D30" s="195">
        <f>D23*D28</f>
        <v>0.48039866566730915</v>
      </c>
      <c r="E30" s="6">
        <v>0.3</v>
      </c>
      <c r="F30" s="93">
        <f t="shared" si="6"/>
        <v>0.69684530193594896</v>
      </c>
      <c r="G30" s="93">
        <f t="shared" si="0"/>
        <v>0.1393690603871898</v>
      </c>
      <c r="H30" s="93">
        <f t="shared" si="1"/>
        <v>0.03</v>
      </c>
      <c r="I30" s="93">
        <f t="shared" si="7"/>
        <v>0.1093690603871898</v>
      </c>
      <c r="J30" s="93">
        <f t="shared" si="2"/>
        <v>0.69684530193594896</v>
      </c>
      <c r="K30" s="93">
        <f t="shared" si="3"/>
        <v>0.20905359058078468</v>
      </c>
      <c r="L30" s="93">
        <f t="shared" si="4"/>
        <v>0.03</v>
      </c>
      <c r="M30" s="93">
        <f t="shared" si="5"/>
        <v>0.17905359058078468</v>
      </c>
      <c r="N30" s="6"/>
      <c r="X30" s="9"/>
    </row>
    <row r="31" spans="1:24">
      <c r="A31" s="80">
        <v>31</v>
      </c>
      <c r="B31" s="22"/>
      <c r="E31" s="6">
        <v>0.4</v>
      </c>
      <c r="F31" s="93">
        <f t="shared" si="6"/>
        <v>0.7596577929323739</v>
      </c>
      <c r="G31" s="93">
        <f t="shared" si="0"/>
        <v>0.15193155858647478</v>
      </c>
      <c r="H31" s="93">
        <f t="shared" si="1"/>
        <v>4.0000000000000008E-2</v>
      </c>
      <c r="I31" s="93">
        <f t="shared" si="7"/>
        <v>0.11193155858647477</v>
      </c>
      <c r="J31" s="93">
        <f t="shared" si="2"/>
        <v>0.7596577929323739</v>
      </c>
      <c r="K31" s="93">
        <f t="shared" si="3"/>
        <v>0.22789733787971217</v>
      </c>
      <c r="L31" s="93">
        <f t="shared" si="4"/>
        <v>4.0000000000000008E-2</v>
      </c>
      <c r="M31" s="93">
        <f t="shared" si="5"/>
        <v>0.18789733787971216</v>
      </c>
      <c r="N31" s="194"/>
      <c r="V31" s="193" t="s">
        <v>134</v>
      </c>
      <c r="W31" s="193"/>
      <c r="X31" s="21"/>
    </row>
    <row r="32" spans="1:24">
      <c r="A32" s="80">
        <v>32</v>
      </c>
      <c r="E32" s="6">
        <v>0.5</v>
      </c>
      <c r="F32" s="93">
        <f t="shared" si="6"/>
        <v>0.81225239635623547</v>
      </c>
      <c r="G32" s="93">
        <f t="shared" si="0"/>
        <v>0.16245047927124712</v>
      </c>
      <c r="H32" s="93">
        <f t="shared" si="1"/>
        <v>0.05</v>
      </c>
      <c r="I32" s="93">
        <f t="shared" si="7"/>
        <v>0.11245047927124711</v>
      </c>
      <c r="J32" s="93">
        <f t="shared" si="2"/>
        <v>0.81225239635623547</v>
      </c>
      <c r="K32" s="93">
        <f t="shared" si="3"/>
        <v>0.24367571890687062</v>
      </c>
      <c r="L32" s="93">
        <f t="shared" si="4"/>
        <v>0.05</v>
      </c>
      <c r="M32" s="93">
        <f t="shared" si="5"/>
        <v>0.19367571890687063</v>
      </c>
      <c r="N32" s="192"/>
      <c r="O32" s="20"/>
      <c r="P32" s="190" t="s">
        <v>133</v>
      </c>
      <c r="Q32" s="190" t="s">
        <v>132</v>
      </c>
      <c r="R32" s="190" t="s">
        <v>131</v>
      </c>
      <c r="S32" s="190" t="s">
        <v>130</v>
      </c>
      <c r="T32" s="191" t="s">
        <v>129</v>
      </c>
      <c r="U32" s="191" t="s">
        <v>128</v>
      </c>
      <c r="V32" s="190" t="s">
        <v>127</v>
      </c>
      <c r="W32" s="190" t="s">
        <v>126</v>
      </c>
      <c r="X32" s="189" t="s">
        <v>125</v>
      </c>
    </row>
    <row r="33" spans="1:24">
      <c r="A33" s="80">
        <v>33</v>
      </c>
      <c r="E33" s="6">
        <v>0.6</v>
      </c>
      <c r="F33" s="93">
        <f t="shared" si="6"/>
        <v>0.85791720044409492</v>
      </c>
      <c r="G33" s="93">
        <f t="shared" si="0"/>
        <v>0.17158344008881898</v>
      </c>
      <c r="H33" s="93">
        <f t="shared" si="1"/>
        <v>0.06</v>
      </c>
      <c r="I33" s="93">
        <f t="shared" si="7"/>
        <v>0.11158344008881899</v>
      </c>
      <c r="J33" s="93">
        <f t="shared" si="2"/>
        <v>0.85791720044409492</v>
      </c>
      <c r="K33" s="93">
        <f t="shared" si="3"/>
        <v>0.25737516013322848</v>
      </c>
      <c r="L33" s="93">
        <f t="shared" si="4"/>
        <v>0.06</v>
      </c>
      <c r="M33" s="93">
        <f t="shared" si="5"/>
        <v>0.19737516013322848</v>
      </c>
      <c r="N33" s="123" t="s">
        <v>124</v>
      </c>
      <c r="O33" s="11">
        <v>-6</v>
      </c>
      <c r="P33" s="93">
        <f t="shared" ref="P33:P39" si="8">$C$27</f>
        <v>2.6918003852647119</v>
      </c>
      <c r="Q33" s="93">
        <f t="shared" ref="Q33:Q39" si="9">$C$24*P33^($C$21)</f>
        <v>1.3459001926323562</v>
      </c>
      <c r="R33" s="93">
        <f t="shared" ref="R33:R39" si="10">(1-$C$23)*Q33</f>
        <v>1.0767201541058851</v>
      </c>
      <c r="S33" s="93">
        <f t="shared" ref="S33:S39" si="11">$C$23*Q33</f>
        <v>0.26918003852647127</v>
      </c>
      <c r="T33" s="93">
        <f t="shared" ref="T33:T39" si="12">$C$22*P33</f>
        <v>0.26918003852647121</v>
      </c>
      <c r="U33" s="93">
        <f t="shared" ref="U33:U64" si="13">S33-T33</f>
        <v>0</v>
      </c>
      <c r="V33" s="93">
        <f t="shared" ref="V33:V39" si="14">$C$27</f>
        <v>2.6918003852647119</v>
      </c>
      <c r="W33" s="93">
        <f t="shared" ref="W33:W39" si="15">$C$28</f>
        <v>1.3459001926323562</v>
      </c>
      <c r="X33" s="106">
        <f t="shared" ref="X33:X39" si="16">$C$29</f>
        <v>1.0767201541058851</v>
      </c>
    </row>
    <row r="34" spans="1:24">
      <c r="A34" s="80">
        <v>34</v>
      </c>
      <c r="E34" s="6">
        <v>0.7</v>
      </c>
      <c r="F34" s="93">
        <f t="shared" si="6"/>
        <v>0.8985234417906397</v>
      </c>
      <c r="G34" s="93">
        <f t="shared" si="0"/>
        <v>0.17970468835812795</v>
      </c>
      <c r="H34" s="93">
        <f t="shared" si="1"/>
        <v>6.9999999999999993E-2</v>
      </c>
      <c r="I34" s="93">
        <f t="shared" si="7"/>
        <v>0.10970468835812795</v>
      </c>
      <c r="J34" s="93">
        <f t="shared" si="2"/>
        <v>0.8985234417906397</v>
      </c>
      <c r="K34" s="93">
        <f t="shared" si="3"/>
        <v>0.26955703253719188</v>
      </c>
      <c r="L34" s="93">
        <f t="shared" si="4"/>
        <v>6.9999999999999993E-2</v>
      </c>
      <c r="M34" s="93">
        <f t="shared" si="5"/>
        <v>0.19955703253719187</v>
      </c>
      <c r="N34" s="6" t="s">
        <v>122</v>
      </c>
      <c r="O34" s="2">
        <v>-5</v>
      </c>
      <c r="P34" s="93">
        <f t="shared" si="8"/>
        <v>2.6918003852647119</v>
      </c>
      <c r="Q34" s="93">
        <f t="shared" si="9"/>
        <v>1.3459001926323562</v>
      </c>
      <c r="R34" s="93">
        <f t="shared" si="10"/>
        <v>1.0767201541058851</v>
      </c>
      <c r="S34" s="93">
        <f t="shared" si="11"/>
        <v>0.26918003852647127</v>
      </c>
      <c r="T34" s="93">
        <f t="shared" si="12"/>
        <v>0.26918003852647121</v>
      </c>
      <c r="U34" s="93">
        <f t="shared" si="13"/>
        <v>0</v>
      </c>
      <c r="V34" s="93">
        <f t="shared" si="14"/>
        <v>2.6918003852647119</v>
      </c>
      <c r="W34" s="93">
        <f t="shared" si="15"/>
        <v>1.3459001926323562</v>
      </c>
      <c r="X34" s="106">
        <f t="shared" si="16"/>
        <v>1.0767201541058851</v>
      </c>
    </row>
    <row r="35" spans="1:24">
      <c r="A35" s="244"/>
      <c r="E35" s="6">
        <v>0.8</v>
      </c>
      <c r="F35" s="93">
        <f t="shared" si="6"/>
        <v>0.93524844782262129</v>
      </c>
      <c r="G35" s="93">
        <f t="shared" si="0"/>
        <v>0.18704968956452428</v>
      </c>
      <c r="H35" s="93">
        <f t="shared" si="1"/>
        <v>8.0000000000000016E-2</v>
      </c>
      <c r="I35" s="93">
        <f t="shared" si="7"/>
        <v>0.10704968956452426</v>
      </c>
      <c r="J35" s="93">
        <f t="shared" si="2"/>
        <v>0.93524844782262129</v>
      </c>
      <c r="K35" s="93">
        <f t="shared" si="3"/>
        <v>0.28057453434678636</v>
      </c>
      <c r="L35" s="93">
        <f t="shared" si="4"/>
        <v>8.0000000000000016E-2</v>
      </c>
      <c r="M35" s="93">
        <f t="shared" si="5"/>
        <v>0.20057453434678635</v>
      </c>
      <c r="N35" s="6" t="s">
        <v>122</v>
      </c>
      <c r="O35" s="11">
        <v>-4</v>
      </c>
      <c r="P35" s="93">
        <f t="shared" si="8"/>
        <v>2.6918003852647119</v>
      </c>
      <c r="Q35" s="93">
        <f t="shared" si="9"/>
        <v>1.3459001926323562</v>
      </c>
      <c r="R35" s="93">
        <f t="shared" si="10"/>
        <v>1.0767201541058851</v>
      </c>
      <c r="S35" s="93">
        <f t="shared" si="11"/>
        <v>0.26918003852647127</v>
      </c>
      <c r="T35" s="93">
        <f t="shared" si="12"/>
        <v>0.26918003852647121</v>
      </c>
      <c r="U35" s="93">
        <f t="shared" si="13"/>
        <v>0</v>
      </c>
      <c r="V35" s="93">
        <f t="shared" si="14"/>
        <v>2.6918003852647119</v>
      </c>
      <c r="W35" s="93">
        <f t="shared" si="15"/>
        <v>1.3459001926323562</v>
      </c>
      <c r="X35" s="106">
        <f t="shared" si="16"/>
        <v>1.0767201541058851</v>
      </c>
    </row>
    <row r="36" spans="1:24">
      <c r="A36" s="244"/>
      <c r="E36" s="6">
        <v>0.9</v>
      </c>
      <c r="F36" s="93">
        <f t="shared" si="6"/>
        <v>0.96888616119726334</v>
      </c>
      <c r="G36" s="93">
        <f t="shared" si="0"/>
        <v>0.19377723223945267</v>
      </c>
      <c r="H36" s="93">
        <f t="shared" si="1"/>
        <v>9.0000000000000011E-2</v>
      </c>
      <c r="I36" s="93">
        <f t="shared" si="7"/>
        <v>0.10377723223945266</v>
      </c>
      <c r="J36" s="93">
        <f t="shared" si="2"/>
        <v>0.96888616119726334</v>
      </c>
      <c r="K36" s="93">
        <f t="shared" si="3"/>
        <v>0.29066584835917897</v>
      </c>
      <c r="L36" s="93">
        <f t="shared" si="4"/>
        <v>9.0000000000000011E-2</v>
      </c>
      <c r="M36" s="93">
        <f t="shared" si="5"/>
        <v>0.20066584835917894</v>
      </c>
      <c r="N36" s="6" t="s">
        <v>122</v>
      </c>
      <c r="O36" s="2">
        <v>-3</v>
      </c>
      <c r="P36" s="93">
        <f t="shared" si="8"/>
        <v>2.6918003852647119</v>
      </c>
      <c r="Q36" s="93">
        <f t="shared" si="9"/>
        <v>1.3459001926323562</v>
      </c>
      <c r="R36" s="93">
        <f t="shared" si="10"/>
        <v>1.0767201541058851</v>
      </c>
      <c r="S36" s="93">
        <f t="shared" si="11"/>
        <v>0.26918003852647127</v>
      </c>
      <c r="T36" s="93">
        <f t="shared" si="12"/>
        <v>0.26918003852647121</v>
      </c>
      <c r="U36" s="93">
        <f t="shared" si="13"/>
        <v>0</v>
      </c>
      <c r="V36" s="93">
        <f t="shared" si="14"/>
        <v>2.6918003852647119</v>
      </c>
      <c r="W36" s="93">
        <f t="shared" si="15"/>
        <v>1.3459001926323562</v>
      </c>
      <c r="X36" s="106">
        <f t="shared" si="16"/>
        <v>1.0767201541058851</v>
      </c>
    </row>
    <row r="37" spans="1:24">
      <c r="A37" s="244"/>
      <c r="E37" s="6">
        <v>1</v>
      </c>
      <c r="F37" s="93">
        <f t="shared" si="6"/>
        <v>1</v>
      </c>
      <c r="G37" s="93">
        <f t="shared" si="0"/>
        <v>0.2</v>
      </c>
      <c r="H37" s="93">
        <f t="shared" si="1"/>
        <v>0.1</v>
      </c>
      <c r="I37" s="93">
        <f t="shared" si="7"/>
        <v>0.1</v>
      </c>
      <c r="J37" s="93">
        <f t="shared" si="2"/>
        <v>1</v>
      </c>
      <c r="K37" s="93">
        <f t="shared" si="3"/>
        <v>0.3</v>
      </c>
      <c r="L37" s="93">
        <f t="shared" si="4"/>
        <v>0.1</v>
      </c>
      <c r="M37" s="93">
        <f t="shared" si="5"/>
        <v>0.19999999999999998</v>
      </c>
      <c r="N37" s="6" t="s">
        <v>122</v>
      </c>
      <c r="O37" s="11">
        <v>-2</v>
      </c>
      <c r="P37" s="93">
        <f t="shared" si="8"/>
        <v>2.6918003852647119</v>
      </c>
      <c r="Q37" s="93">
        <f t="shared" si="9"/>
        <v>1.3459001926323562</v>
      </c>
      <c r="R37" s="93">
        <f t="shared" si="10"/>
        <v>1.0767201541058851</v>
      </c>
      <c r="S37" s="93">
        <f t="shared" si="11"/>
        <v>0.26918003852647127</v>
      </c>
      <c r="T37" s="93">
        <f t="shared" si="12"/>
        <v>0.26918003852647121</v>
      </c>
      <c r="U37" s="93">
        <f t="shared" si="13"/>
        <v>0</v>
      </c>
      <c r="V37" s="93">
        <f t="shared" si="14"/>
        <v>2.6918003852647119</v>
      </c>
      <c r="W37" s="93">
        <f t="shared" si="15"/>
        <v>1.3459001926323562</v>
      </c>
      <c r="X37" s="106">
        <f t="shared" si="16"/>
        <v>1.0767201541058851</v>
      </c>
    </row>
    <row r="38" spans="1:24">
      <c r="A38" s="244"/>
      <c r="E38" s="6">
        <v>1.1000000000000001</v>
      </c>
      <c r="F38" s="93">
        <f t="shared" si="6"/>
        <v>1.0290057594210951</v>
      </c>
      <c r="G38" s="93">
        <f t="shared" si="0"/>
        <v>0.20580115188421902</v>
      </c>
      <c r="H38" s="93">
        <f t="shared" si="1"/>
        <v>0.11000000000000001</v>
      </c>
      <c r="I38" s="93">
        <f t="shared" si="7"/>
        <v>9.5801151884219005E-2</v>
      </c>
      <c r="J38" s="93">
        <f t="shared" si="2"/>
        <v>1.0290057594210951</v>
      </c>
      <c r="K38" s="93">
        <f t="shared" si="3"/>
        <v>0.30870172782632849</v>
      </c>
      <c r="L38" s="93">
        <f t="shared" si="4"/>
        <v>0.11000000000000001</v>
      </c>
      <c r="M38" s="93">
        <f t="shared" si="5"/>
        <v>0.19870172782632847</v>
      </c>
      <c r="N38" s="6" t="s">
        <v>122</v>
      </c>
      <c r="O38" s="2">
        <v>-1</v>
      </c>
      <c r="P38" s="93">
        <f t="shared" si="8"/>
        <v>2.6918003852647119</v>
      </c>
      <c r="Q38" s="93">
        <f t="shared" si="9"/>
        <v>1.3459001926323562</v>
      </c>
      <c r="R38" s="93">
        <f t="shared" si="10"/>
        <v>1.0767201541058851</v>
      </c>
      <c r="S38" s="93">
        <f t="shared" si="11"/>
        <v>0.26918003852647127</v>
      </c>
      <c r="T38" s="93">
        <f t="shared" si="12"/>
        <v>0.26918003852647121</v>
      </c>
      <c r="U38" s="93">
        <f t="shared" si="13"/>
        <v>0</v>
      </c>
      <c r="V38" s="93">
        <f t="shared" si="14"/>
        <v>2.6918003852647119</v>
      </c>
      <c r="W38" s="93">
        <f t="shared" si="15"/>
        <v>1.3459001926323562</v>
      </c>
      <c r="X38" s="106">
        <f t="shared" si="16"/>
        <v>1.0767201541058851</v>
      </c>
    </row>
    <row r="39" spans="1:24">
      <c r="A39" s="244"/>
      <c r="E39" s="6">
        <v>1.2</v>
      </c>
      <c r="F39" s="93">
        <f t="shared" si="6"/>
        <v>1.0562199684392581</v>
      </c>
      <c r="G39" s="93">
        <f t="shared" si="0"/>
        <v>0.21124399368785163</v>
      </c>
      <c r="H39" s="93">
        <f t="shared" si="1"/>
        <v>0.12</v>
      </c>
      <c r="I39" s="93">
        <f t="shared" si="7"/>
        <v>9.1243993687851632E-2</v>
      </c>
      <c r="J39" s="93">
        <f t="shared" si="2"/>
        <v>1.0562199684392581</v>
      </c>
      <c r="K39" s="93">
        <f t="shared" si="3"/>
        <v>0.31686599053177744</v>
      </c>
      <c r="L39" s="93">
        <f t="shared" si="4"/>
        <v>0.12</v>
      </c>
      <c r="M39" s="93">
        <f t="shared" si="5"/>
        <v>0.19686599053177745</v>
      </c>
      <c r="N39" s="6" t="s">
        <v>122</v>
      </c>
      <c r="O39" s="11">
        <v>0</v>
      </c>
      <c r="P39" s="93">
        <f t="shared" si="8"/>
        <v>2.6918003852647119</v>
      </c>
      <c r="Q39" s="93">
        <f t="shared" si="9"/>
        <v>1.3459001926323562</v>
      </c>
      <c r="R39" s="93">
        <f t="shared" si="10"/>
        <v>1.0767201541058851</v>
      </c>
      <c r="S39" s="93">
        <f t="shared" si="11"/>
        <v>0.26918003852647127</v>
      </c>
      <c r="T39" s="93">
        <f t="shared" si="12"/>
        <v>0.26918003852647121</v>
      </c>
      <c r="U39" s="93">
        <f t="shared" si="13"/>
        <v>0</v>
      </c>
      <c r="V39" s="93">
        <f t="shared" si="14"/>
        <v>2.6918003852647119</v>
      </c>
      <c r="W39" s="93">
        <f t="shared" si="15"/>
        <v>1.3459001926323562</v>
      </c>
      <c r="X39" s="106">
        <f t="shared" si="16"/>
        <v>1.0767201541058851</v>
      </c>
    </row>
    <row r="40" spans="1:24">
      <c r="A40" s="244"/>
      <c r="E40" s="6">
        <v>1.3</v>
      </c>
      <c r="F40" s="93">
        <f t="shared" si="6"/>
        <v>1.0818897486445278</v>
      </c>
      <c r="G40" s="93">
        <f t="shared" si="0"/>
        <v>0.21637794972890556</v>
      </c>
      <c r="H40" s="93">
        <f t="shared" si="1"/>
        <v>0.13</v>
      </c>
      <c r="I40" s="93">
        <f t="shared" si="7"/>
        <v>8.6377949728905556E-2</v>
      </c>
      <c r="J40" s="93">
        <f t="shared" si="2"/>
        <v>1.0818897486445278</v>
      </c>
      <c r="K40" s="93">
        <f t="shared" si="3"/>
        <v>0.32456692459335834</v>
      </c>
      <c r="L40" s="93">
        <f t="shared" si="4"/>
        <v>0.13</v>
      </c>
      <c r="M40" s="93">
        <f t="shared" si="5"/>
        <v>0.19456692459335834</v>
      </c>
      <c r="N40" s="6" t="s">
        <v>123</v>
      </c>
      <c r="O40" s="2">
        <v>1</v>
      </c>
      <c r="P40" s="93">
        <f>$D$25</f>
        <v>2.6918003852647119</v>
      </c>
      <c r="Q40" s="93">
        <f t="shared" ref="Q40:Q71" si="17">$D$24*P40^($D$21)</f>
        <v>1.3459001926323562</v>
      </c>
      <c r="R40" s="93">
        <f t="shared" ref="R40:R71" si="18">(1-$D$23)*Q40</f>
        <v>0.94213013484264929</v>
      </c>
      <c r="S40" s="93">
        <f t="shared" ref="S40:S71" si="19">$D$23*Q40</f>
        <v>0.40377005778970682</v>
      </c>
      <c r="T40" s="93">
        <f t="shared" ref="T40:T71" si="20">$D$22*P40</f>
        <v>0.26918003852647121</v>
      </c>
      <c r="U40" s="93">
        <f t="shared" si="13"/>
        <v>0.13459001926323561</v>
      </c>
      <c r="V40" s="93">
        <f t="shared" ref="V40:V71" si="21">$D$27</f>
        <v>4.8039866566730911</v>
      </c>
      <c r="W40" s="93">
        <f t="shared" ref="W40:W71" si="22">$D$28</f>
        <v>1.6013288855576973</v>
      </c>
      <c r="X40" s="106">
        <f t="shared" ref="X40:X71" si="23">$D$29</f>
        <v>1.1209302198903881</v>
      </c>
    </row>
    <row r="41" spans="1:24">
      <c r="A41" s="244"/>
      <c r="E41" s="6">
        <v>1.4</v>
      </c>
      <c r="F41" s="93">
        <f t="shared" si="6"/>
        <v>1.1062121156199922</v>
      </c>
      <c r="G41" s="93">
        <f t="shared" si="0"/>
        <v>0.22124242312399844</v>
      </c>
      <c r="H41" s="93">
        <f t="shared" si="1"/>
        <v>0.13999999999999999</v>
      </c>
      <c r="I41" s="93">
        <f t="shared" si="7"/>
        <v>8.1242423123998458E-2</v>
      </c>
      <c r="J41" s="93">
        <f t="shared" si="2"/>
        <v>1.1062121156199922</v>
      </c>
      <c r="K41" s="93">
        <f t="shared" si="3"/>
        <v>0.33186363468599767</v>
      </c>
      <c r="L41" s="93">
        <f t="shared" si="4"/>
        <v>0.13999999999999999</v>
      </c>
      <c r="M41" s="93">
        <f t="shared" si="5"/>
        <v>0.19186363468599768</v>
      </c>
      <c r="N41" s="6" t="s">
        <v>122</v>
      </c>
      <c r="O41" s="2">
        <v>2</v>
      </c>
      <c r="P41" s="93">
        <f t="shared" ref="P41:P72" si="24">P40+U40</f>
        <v>2.8263904045279475</v>
      </c>
      <c r="Q41" s="93">
        <f t="shared" si="17"/>
        <v>1.3657450810416767</v>
      </c>
      <c r="R41" s="93">
        <f t="shared" si="18"/>
        <v>0.95602155672917366</v>
      </c>
      <c r="S41" s="93">
        <f t="shared" si="19"/>
        <v>0.40972352431250297</v>
      </c>
      <c r="T41" s="93">
        <f t="shared" si="20"/>
        <v>0.28263904045279475</v>
      </c>
      <c r="U41" s="93">
        <f t="shared" si="13"/>
        <v>0.12708448385970822</v>
      </c>
      <c r="V41" s="93">
        <f t="shared" si="21"/>
        <v>4.8039866566730911</v>
      </c>
      <c r="W41" s="93">
        <f t="shared" si="22"/>
        <v>1.6013288855576973</v>
      </c>
      <c r="X41" s="106">
        <f t="shared" si="23"/>
        <v>1.1209302198903881</v>
      </c>
    </row>
    <row r="42" spans="1:24">
      <c r="E42" s="6">
        <v>1.5</v>
      </c>
      <c r="F42" s="93">
        <f t="shared" si="6"/>
        <v>1.1293469354568555</v>
      </c>
      <c r="G42" s="93">
        <f t="shared" si="0"/>
        <v>0.22586938709137111</v>
      </c>
      <c r="H42" s="93">
        <f t="shared" si="1"/>
        <v>0.15000000000000002</v>
      </c>
      <c r="I42" s="93">
        <f t="shared" si="7"/>
        <v>7.5869387091371088E-2</v>
      </c>
      <c r="J42" s="93">
        <f t="shared" si="2"/>
        <v>1.1293469354568555</v>
      </c>
      <c r="K42" s="93">
        <f t="shared" si="3"/>
        <v>0.33880408063705664</v>
      </c>
      <c r="L42" s="93">
        <f t="shared" si="4"/>
        <v>0.15000000000000002</v>
      </c>
      <c r="M42" s="93">
        <f t="shared" si="5"/>
        <v>0.18880408063705661</v>
      </c>
      <c r="N42" s="6" t="s">
        <v>122</v>
      </c>
      <c r="O42" s="2">
        <v>3</v>
      </c>
      <c r="P42" s="93">
        <f t="shared" si="24"/>
        <v>2.9534748883876558</v>
      </c>
      <c r="Q42" s="93">
        <f t="shared" si="17"/>
        <v>1.3838849451484831</v>
      </c>
      <c r="R42" s="93">
        <f t="shared" si="18"/>
        <v>0.96871946160393818</v>
      </c>
      <c r="S42" s="93">
        <f t="shared" si="19"/>
        <v>0.41516548354454491</v>
      </c>
      <c r="T42" s="93">
        <f t="shared" si="20"/>
        <v>0.2953474888387656</v>
      </c>
      <c r="U42" s="93">
        <f t="shared" si="13"/>
        <v>0.11981799470577931</v>
      </c>
      <c r="V42" s="93">
        <f t="shared" si="21"/>
        <v>4.8039866566730911</v>
      </c>
      <c r="W42" s="93">
        <f t="shared" si="22"/>
        <v>1.6013288855576973</v>
      </c>
      <c r="X42" s="106">
        <f t="shared" si="23"/>
        <v>1.1209302198903881</v>
      </c>
    </row>
    <row r="43" spans="1:24">
      <c r="E43" s="6">
        <v>1.6</v>
      </c>
      <c r="F43" s="93">
        <f t="shared" si="6"/>
        <v>1.1514259016263246</v>
      </c>
      <c r="G43" s="93">
        <f t="shared" si="0"/>
        <v>0.23028518032526493</v>
      </c>
      <c r="H43" s="93">
        <f t="shared" si="1"/>
        <v>0.16000000000000003</v>
      </c>
      <c r="I43" s="93">
        <f t="shared" si="7"/>
        <v>7.0285180325264901E-2</v>
      </c>
      <c r="J43" s="93">
        <f t="shared" si="2"/>
        <v>1.1514259016263246</v>
      </c>
      <c r="K43" s="93">
        <f t="shared" si="3"/>
        <v>0.34542777048789736</v>
      </c>
      <c r="L43" s="93">
        <f t="shared" si="4"/>
        <v>0.16000000000000003</v>
      </c>
      <c r="M43" s="93">
        <f t="shared" si="5"/>
        <v>0.18542777048789733</v>
      </c>
      <c r="N43" s="6" t="s">
        <v>122</v>
      </c>
      <c r="O43" s="2">
        <v>4</v>
      </c>
      <c r="P43" s="93">
        <f t="shared" si="24"/>
        <v>3.0732928830934352</v>
      </c>
      <c r="Q43" s="93">
        <f t="shared" si="17"/>
        <v>1.4004937823835912</v>
      </c>
      <c r="R43" s="93">
        <f t="shared" si="18"/>
        <v>0.98034564766851384</v>
      </c>
      <c r="S43" s="93">
        <f t="shared" si="19"/>
        <v>0.42014813471507734</v>
      </c>
      <c r="T43" s="93">
        <f t="shared" si="20"/>
        <v>0.30732928830934353</v>
      </c>
      <c r="U43" s="93">
        <f t="shared" si="13"/>
        <v>0.11281884640573381</v>
      </c>
      <c r="V43" s="93">
        <f t="shared" si="21"/>
        <v>4.8039866566730911</v>
      </c>
      <c r="W43" s="93">
        <f t="shared" si="22"/>
        <v>1.6013288855576973</v>
      </c>
      <c r="X43" s="106">
        <f t="shared" si="23"/>
        <v>1.1209302198903881</v>
      </c>
    </row>
    <row r="44" spans="1:24">
      <c r="E44" s="6">
        <v>1.7</v>
      </c>
      <c r="F44" s="93">
        <f t="shared" si="6"/>
        <v>1.172558924272542</v>
      </c>
      <c r="G44" s="93">
        <f t="shared" si="0"/>
        <v>0.23451178485450841</v>
      </c>
      <c r="H44" s="93">
        <f t="shared" si="1"/>
        <v>0.17</v>
      </c>
      <c r="I44" s="93">
        <f t="shared" si="7"/>
        <v>6.4511784854508397E-2</v>
      </c>
      <c r="J44" s="93">
        <f t="shared" si="2"/>
        <v>1.172558924272542</v>
      </c>
      <c r="K44" s="93">
        <f t="shared" si="3"/>
        <v>0.35176767728176261</v>
      </c>
      <c r="L44" s="93">
        <f t="shared" si="4"/>
        <v>0.17</v>
      </c>
      <c r="M44" s="93">
        <f t="shared" si="5"/>
        <v>0.1817676772817626</v>
      </c>
      <c r="N44" s="6" t="s">
        <v>122</v>
      </c>
      <c r="O44" s="2">
        <v>5</v>
      </c>
      <c r="P44" s="93">
        <f t="shared" si="24"/>
        <v>3.186111729499169</v>
      </c>
      <c r="Q44" s="93">
        <f t="shared" si="17"/>
        <v>1.4157230414299062</v>
      </c>
      <c r="R44" s="93">
        <f t="shared" si="18"/>
        <v>0.99100612900093432</v>
      </c>
      <c r="S44" s="93">
        <f t="shared" si="19"/>
        <v>0.42471691242897186</v>
      </c>
      <c r="T44" s="93">
        <f t="shared" si="20"/>
        <v>0.31861117294991692</v>
      </c>
      <c r="U44" s="93">
        <f t="shared" si="13"/>
        <v>0.10610573947905494</v>
      </c>
      <c r="V44" s="93">
        <f t="shared" si="21"/>
        <v>4.8039866566730911</v>
      </c>
      <c r="W44" s="93">
        <f t="shared" si="22"/>
        <v>1.6013288855576973</v>
      </c>
      <c r="X44" s="106">
        <f t="shared" si="23"/>
        <v>1.1209302198903881</v>
      </c>
    </row>
    <row r="45" spans="1:24">
      <c r="E45" s="6">
        <v>1.8</v>
      </c>
      <c r="F45" s="93">
        <f t="shared" si="6"/>
        <v>1.1928387845252129</v>
      </c>
      <c r="G45" s="93">
        <f t="shared" si="0"/>
        <v>0.23856775690504259</v>
      </c>
      <c r="H45" s="93">
        <f t="shared" si="1"/>
        <v>0.18000000000000002</v>
      </c>
      <c r="I45" s="93">
        <f t="shared" si="7"/>
        <v>5.8567756905042567E-2</v>
      </c>
      <c r="J45" s="93">
        <f t="shared" si="2"/>
        <v>1.1928387845252129</v>
      </c>
      <c r="K45" s="93">
        <f t="shared" si="3"/>
        <v>0.35785163535756387</v>
      </c>
      <c r="L45" s="93">
        <f t="shared" si="4"/>
        <v>0.18000000000000002</v>
      </c>
      <c r="M45" s="93">
        <f t="shared" si="5"/>
        <v>0.17785163535756385</v>
      </c>
      <c r="N45" s="6" t="s">
        <v>122</v>
      </c>
      <c r="O45" s="2">
        <v>6</v>
      </c>
      <c r="P45" s="93">
        <f t="shared" si="24"/>
        <v>3.2922174689782238</v>
      </c>
      <c r="Q45" s="93">
        <f t="shared" si="17"/>
        <v>1.4297053901043122</v>
      </c>
      <c r="R45" s="93">
        <f t="shared" si="18"/>
        <v>1.0007937730730185</v>
      </c>
      <c r="S45" s="93">
        <f t="shared" si="19"/>
        <v>0.42891161703129366</v>
      </c>
      <c r="T45" s="93">
        <f t="shared" si="20"/>
        <v>0.32922174689782241</v>
      </c>
      <c r="U45" s="93">
        <f t="shared" si="13"/>
        <v>9.9689870133471248E-2</v>
      </c>
      <c r="V45" s="93">
        <f t="shared" si="21"/>
        <v>4.8039866566730911</v>
      </c>
      <c r="W45" s="93">
        <f t="shared" si="22"/>
        <v>1.6013288855576973</v>
      </c>
      <c r="X45" s="106">
        <f t="shared" si="23"/>
        <v>1.1209302198903881</v>
      </c>
    </row>
    <row r="46" spans="1:24">
      <c r="E46" s="6">
        <v>1.9</v>
      </c>
      <c r="F46" s="93">
        <f t="shared" si="6"/>
        <v>1.2123445941619542</v>
      </c>
      <c r="G46" s="93">
        <f t="shared" si="0"/>
        <v>0.24246891883239086</v>
      </c>
      <c r="H46" s="93">
        <f t="shared" si="1"/>
        <v>0.19</v>
      </c>
      <c r="I46" s="93">
        <f t="shared" si="7"/>
        <v>5.2468918832390854E-2</v>
      </c>
      <c r="J46" s="93">
        <f t="shared" si="2"/>
        <v>1.2123445941619542</v>
      </c>
      <c r="K46" s="93">
        <f t="shared" si="3"/>
        <v>0.36370337824858623</v>
      </c>
      <c r="L46" s="93">
        <f t="shared" si="4"/>
        <v>0.19</v>
      </c>
      <c r="M46" s="93">
        <f t="shared" si="5"/>
        <v>0.17370337824858623</v>
      </c>
      <c r="N46" s="6" t="s">
        <v>122</v>
      </c>
      <c r="O46" s="2">
        <v>7</v>
      </c>
      <c r="P46" s="93">
        <f t="shared" si="24"/>
        <v>3.391907339111695</v>
      </c>
      <c r="Q46" s="93">
        <f t="shared" si="17"/>
        <v>1.4425577020529907</v>
      </c>
      <c r="R46" s="93">
        <f t="shared" si="18"/>
        <v>1.0097903914370934</v>
      </c>
      <c r="S46" s="93">
        <f t="shared" si="19"/>
        <v>0.43276731061589718</v>
      </c>
      <c r="T46" s="93">
        <f t="shared" si="20"/>
        <v>0.3391907339111695</v>
      </c>
      <c r="U46" s="93">
        <f t="shared" si="13"/>
        <v>9.3576576704727688E-2</v>
      </c>
      <c r="V46" s="93">
        <f t="shared" si="21"/>
        <v>4.8039866566730911</v>
      </c>
      <c r="W46" s="93">
        <f t="shared" si="22"/>
        <v>1.6013288855576973</v>
      </c>
      <c r="X46" s="106">
        <f t="shared" si="23"/>
        <v>1.1209302198903881</v>
      </c>
    </row>
    <row r="47" spans="1:24">
      <c r="E47" s="6">
        <v>2</v>
      </c>
      <c r="F47" s="93">
        <f t="shared" si="6"/>
        <v>1.2311444133449163</v>
      </c>
      <c r="G47" s="93">
        <f t="shared" si="0"/>
        <v>0.24622888266898327</v>
      </c>
      <c r="H47" s="93">
        <f t="shared" si="1"/>
        <v>0.2</v>
      </c>
      <c r="I47" s="93">
        <f t="shared" si="7"/>
        <v>4.6228882668983257E-2</v>
      </c>
      <c r="J47" s="93">
        <f t="shared" si="2"/>
        <v>1.2311444133449163</v>
      </c>
      <c r="K47" s="93">
        <f t="shared" si="3"/>
        <v>0.36934332400347486</v>
      </c>
      <c r="L47" s="93">
        <f t="shared" si="4"/>
        <v>0.2</v>
      </c>
      <c r="M47" s="93">
        <f t="shared" si="5"/>
        <v>0.16934332400347485</v>
      </c>
      <c r="N47" s="6" t="s">
        <v>122</v>
      </c>
      <c r="O47" s="2">
        <v>8</v>
      </c>
      <c r="P47" s="93">
        <f t="shared" si="24"/>
        <v>3.4854839158164226</v>
      </c>
      <c r="Q47" s="93">
        <f t="shared" si="17"/>
        <v>1.4543834533263209</v>
      </c>
      <c r="R47" s="93">
        <f t="shared" si="18"/>
        <v>1.0180684173284247</v>
      </c>
      <c r="S47" s="93">
        <f t="shared" si="19"/>
        <v>0.43631503599789628</v>
      </c>
      <c r="T47" s="93">
        <f t="shared" si="20"/>
        <v>0.3485483915816423</v>
      </c>
      <c r="U47" s="93">
        <f t="shared" si="13"/>
        <v>8.776664441625398E-2</v>
      </c>
      <c r="V47" s="93">
        <f t="shared" si="21"/>
        <v>4.8039866566730911</v>
      </c>
      <c r="W47" s="93">
        <f t="shared" si="22"/>
        <v>1.6013288855576973</v>
      </c>
      <c r="X47" s="106">
        <f t="shared" si="23"/>
        <v>1.1209302198903881</v>
      </c>
    </row>
    <row r="48" spans="1:24">
      <c r="E48" s="6">
        <v>2.1</v>
      </c>
      <c r="F48" s="93">
        <f t="shared" si="6"/>
        <v>1.2492972627406829</v>
      </c>
      <c r="G48" s="93">
        <f t="shared" si="0"/>
        <v>0.24985945254813657</v>
      </c>
      <c r="H48" s="93">
        <f t="shared" si="1"/>
        <v>0.21000000000000002</v>
      </c>
      <c r="I48" s="93">
        <f t="shared" si="7"/>
        <v>3.9859452548136554E-2</v>
      </c>
      <c r="J48" s="93">
        <f t="shared" si="2"/>
        <v>1.2492972627406829</v>
      </c>
      <c r="K48" s="93">
        <f t="shared" si="3"/>
        <v>0.37478917882220486</v>
      </c>
      <c r="L48" s="93">
        <f t="shared" si="4"/>
        <v>0.21000000000000002</v>
      </c>
      <c r="M48" s="93">
        <f t="shared" si="5"/>
        <v>0.16478917882220484</v>
      </c>
      <c r="N48" s="6" t="s">
        <v>122</v>
      </c>
      <c r="O48" s="2">
        <v>9</v>
      </c>
      <c r="P48" s="93">
        <f t="shared" si="24"/>
        <v>3.5732505602326765</v>
      </c>
      <c r="Q48" s="93">
        <f t="shared" si="17"/>
        <v>1.4652746668170276</v>
      </c>
      <c r="R48" s="93">
        <f t="shared" si="18"/>
        <v>1.0256922667719193</v>
      </c>
      <c r="S48" s="93">
        <f t="shared" si="19"/>
        <v>0.43958240004510823</v>
      </c>
      <c r="T48" s="93">
        <f t="shared" si="20"/>
        <v>0.3573250560232677</v>
      </c>
      <c r="U48" s="93">
        <f t="shared" si="13"/>
        <v>8.2257344021840539E-2</v>
      </c>
      <c r="V48" s="93">
        <f t="shared" si="21"/>
        <v>4.8039866566730911</v>
      </c>
      <c r="W48" s="93">
        <f t="shared" si="22"/>
        <v>1.6013288855576973</v>
      </c>
      <c r="X48" s="106">
        <f t="shared" si="23"/>
        <v>1.1209302198903881</v>
      </c>
    </row>
    <row r="49" spans="5:24">
      <c r="E49" s="6">
        <v>2.2000000000000002</v>
      </c>
      <c r="F49" s="93">
        <f t="shared" si="6"/>
        <v>1.2668546920110242</v>
      </c>
      <c r="G49" s="93">
        <f t="shared" si="0"/>
        <v>0.25337093840220487</v>
      </c>
      <c r="H49" s="93">
        <f t="shared" si="1"/>
        <v>0.22000000000000003</v>
      </c>
      <c r="I49" s="93">
        <f t="shared" si="7"/>
        <v>3.3370938402204842E-2</v>
      </c>
      <c r="J49" s="93">
        <f t="shared" si="2"/>
        <v>1.2668546920110242</v>
      </c>
      <c r="K49" s="93">
        <f t="shared" si="3"/>
        <v>0.38005640760330722</v>
      </c>
      <c r="L49" s="93">
        <f t="shared" si="4"/>
        <v>0.22000000000000003</v>
      </c>
      <c r="M49" s="93">
        <f t="shared" si="5"/>
        <v>0.16005640760330719</v>
      </c>
      <c r="N49" s="6" t="s">
        <v>122</v>
      </c>
      <c r="O49" s="2">
        <v>10</v>
      </c>
      <c r="P49" s="93">
        <f t="shared" si="24"/>
        <v>3.6555079042545171</v>
      </c>
      <c r="Q49" s="93">
        <f t="shared" si="17"/>
        <v>1.4753135057997748</v>
      </c>
      <c r="R49" s="93">
        <f t="shared" si="18"/>
        <v>1.0327194540598423</v>
      </c>
      <c r="S49" s="93">
        <f t="shared" si="19"/>
        <v>0.44259405173993244</v>
      </c>
      <c r="T49" s="93">
        <f t="shared" si="20"/>
        <v>0.36555079042545174</v>
      </c>
      <c r="U49" s="93">
        <f t="shared" si="13"/>
        <v>7.7043261314480693E-2</v>
      </c>
      <c r="V49" s="93">
        <f t="shared" si="21"/>
        <v>4.8039866566730911</v>
      </c>
      <c r="W49" s="93">
        <f t="shared" si="22"/>
        <v>1.6013288855576973</v>
      </c>
      <c r="X49" s="106">
        <f t="shared" si="23"/>
        <v>1.1209302198903881</v>
      </c>
    </row>
    <row r="50" spans="5:24">
      <c r="E50" s="6">
        <v>2.2999999999999998</v>
      </c>
      <c r="F50" s="93">
        <f t="shared" si="6"/>
        <v>1.28386201800527</v>
      </c>
      <c r="G50" s="93">
        <f t="shared" si="0"/>
        <v>0.25677240360105402</v>
      </c>
      <c r="H50" s="93">
        <f t="shared" si="1"/>
        <v>0.22999999999999998</v>
      </c>
      <c r="I50" s="93">
        <f t="shared" si="7"/>
        <v>2.677240360105404E-2</v>
      </c>
      <c r="J50" s="93">
        <f t="shared" si="2"/>
        <v>1.28386201800527</v>
      </c>
      <c r="K50" s="93">
        <f t="shared" si="3"/>
        <v>0.38515860540158098</v>
      </c>
      <c r="L50" s="93">
        <f t="shared" si="4"/>
        <v>0.22999999999999998</v>
      </c>
      <c r="M50" s="93">
        <f t="shared" si="5"/>
        <v>0.155158605401581</v>
      </c>
      <c r="N50" s="6" t="s">
        <v>122</v>
      </c>
      <c r="O50" s="2">
        <v>11</v>
      </c>
      <c r="P50" s="93">
        <f t="shared" si="24"/>
        <v>3.7325511655689976</v>
      </c>
      <c r="Q50" s="93">
        <f t="shared" si="17"/>
        <v>1.4845735919277276</v>
      </c>
      <c r="R50" s="93">
        <f t="shared" si="18"/>
        <v>1.0392015143494093</v>
      </c>
      <c r="S50" s="93">
        <f t="shared" si="19"/>
        <v>0.44537207757831826</v>
      </c>
      <c r="T50" s="93">
        <f t="shared" si="20"/>
        <v>0.3732551165568998</v>
      </c>
      <c r="U50" s="93">
        <f t="shared" si="13"/>
        <v>7.2116961021418458E-2</v>
      </c>
      <c r="V50" s="93">
        <f t="shared" si="21"/>
        <v>4.8039866566730911</v>
      </c>
      <c r="W50" s="93">
        <f t="shared" si="22"/>
        <v>1.6013288855576973</v>
      </c>
      <c r="X50" s="106">
        <f t="shared" si="23"/>
        <v>1.1209302198903881</v>
      </c>
    </row>
    <row r="51" spans="5:24">
      <c r="E51" s="6">
        <v>2.4</v>
      </c>
      <c r="F51" s="93">
        <f t="shared" si="6"/>
        <v>1.3003593134073363</v>
      </c>
      <c r="G51" s="93">
        <f t="shared" si="0"/>
        <v>0.26007186268146726</v>
      </c>
      <c r="H51" s="93">
        <f t="shared" si="1"/>
        <v>0.24</v>
      </c>
      <c r="I51" s="93">
        <f t="shared" si="7"/>
        <v>2.0071862681467267E-2</v>
      </c>
      <c r="J51" s="93">
        <f t="shared" si="2"/>
        <v>1.3003593134073363</v>
      </c>
      <c r="K51" s="93">
        <f t="shared" si="3"/>
        <v>0.39010779402220092</v>
      </c>
      <c r="L51" s="93">
        <f t="shared" si="4"/>
        <v>0.24</v>
      </c>
      <c r="M51" s="93">
        <f t="shared" si="5"/>
        <v>0.15010779402220092</v>
      </c>
      <c r="N51" s="6" t="s">
        <v>122</v>
      </c>
      <c r="O51" s="2">
        <v>12</v>
      </c>
      <c r="P51" s="93">
        <f t="shared" si="24"/>
        <v>3.8046681265904159</v>
      </c>
      <c r="Q51" s="93">
        <f t="shared" si="17"/>
        <v>1.4931211045191972</v>
      </c>
      <c r="R51" s="93">
        <f t="shared" si="18"/>
        <v>1.0451847731634381</v>
      </c>
      <c r="S51" s="93">
        <f t="shared" si="19"/>
        <v>0.44793633135575917</v>
      </c>
      <c r="T51" s="93">
        <f t="shared" si="20"/>
        <v>0.38046681265904159</v>
      </c>
      <c r="U51" s="93">
        <f t="shared" si="13"/>
        <v>6.7469518696717579E-2</v>
      </c>
      <c r="V51" s="93">
        <f t="shared" si="21"/>
        <v>4.8039866566730911</v>
      </c>
      <c r="W51" s="93">
        <f t="shared" si="22"/>
        <v>1.6013288855576973</v>
      </c>
      <c r="X51" s="106">
        <f t="shared" si="23"/>
        <v>1.1209302198903881</v>
      </c>
    </row>
    <row r="52" spans="5:24">
      <c r="E52" s="6">
        <v>2.5</v>
      </c>
      <c r="F52" s="93">
        <f t="shared" si="6"/>
        <v>1.3163822043342375</v>
      </c>
      <c r="G52" s="93">
        <f t="shared" si="0"/>
        <v>0.26327644086684748</v>
      </c>
      <c r="H52" s="93">
        <f t="shared" si="1"/>
        <v>0.25</v>
      </c>
      <c r="I52" s="93">
        <f t="shared" si="7"/>
        <v>1.3276440866847483E-2</v>
      </c>
      <c r="J52" s="93">
        <f t="shared" si="2"/>
        <v>1.3163822043342375</v>
      </c>
      <c r="K52" s="93">
        <f t="shared" si="3"/>
        <v>0.39491466130027125</v>
      </c>
      <c r="L52" s="93">
        <f t="shared" si="4"/>
        <v>0.25</v>
      </c>
      <c r="M52" s="93">
        <f t="shared" si="5"/>
        <v>0.14491466130027125</v>
      </c>
      <c r="N52" s="6" t="s">
        <v>122</v>
      </c>
      <c r="O52" s="2">
        <v>13</v>
      </c>
      <c r="P52" s="93">
        <f t="shared" si="24"/>
        <v>3.8721376452871334</v>
      </c>
      <c r="Q52" s="93">
        <f t="shared" si="17"/>
        <v>1.5010157045186978</v>
      </c>
      <c r="R52" s="93">
        <f t="shared" si="18"/>
        <v>1.0507109931630885</v>
      </c>
      <c r="S52" s="93">
        <f t="shared" si="19"/>
        <v>0.45030471135560934</v>
      </c>
      <c r="T52" s="93">
        <f t="shared" si="20"/>
        <v>0.38721376452871337</v>
      </c>
      <c r="U52" s="93">
        <f t="shared" si="13"/>
        <v>6.3090946826895977E-2</v>
      </c>
      <c r="V52" s="93">
        <f t="shared" si="21"/>
        <v>4.8039866566730911</v>
      </c>
      <c r="W52" s="93">
        <f t="shared" si="22"/>
        <v>1.6013288855576973</v>
      </c>
      <c r="X52" s="106">
        <f t="shared" si="23"/>
        <v>1.1209302198903881</v>
      </c>
    </row>
    <row r="53" spans="5:24">
      <c r="E53" s="6">
        <v>2.6</v>
      </c>
      <c r="F53" s="93">
        <f t="shared" si="6"/>
        <v>1.3319625198988461</v>
      </c>
      <c r="G53" s="93">
        <f t="shared" si="0"/>
        <v>0.26639250397976921</v>
      </c>
      <c r="H53" s="93">
        <f t="shared" si="1"/>
        <v>0.26</v>
      </c>
      <c r="I53" s="93">
        <f t="shared" si="7"/>
        <v>6.392503979769204E-3</v>
      </c>
      <c r="J53" s="93">
        <f t="shared" si="2"/>
        <v>1.3319625198988461</v>
      </c>
      <c r="K53" s="93">
        <f t="shared" si="3"/>
        <v>0.39958875596965382</v>
      </c>
      <c r="L53" s="93">
        <f t="shared" si="4"/>
        <v>0.26</v>
      </c>
      <c r="M53" s="93">
        <f t="shared" si="5"/>
        <v>0.13958875596965381</v>
      </c>
      <c r="N53" s="6" t="s">
        <v>122</v>
      </c>
      <c r="O53" s="2">
        <v>14</v>
      </c>
      <c r="P53" s="93">
        <f t="shared" si="24"/>
        <v>3.9352285921140293</v>
      </c>
      <c r="Q53" s="93">
        <f t="shared" si="17"/>
        <v>1.5083113166208617</v>
      </c>
      <c r="R53" s="93">
        <f t="shared" si="18"/>
        <v>1.0558179216346031</v>
      </c>
      <c r="S53" s="93">
        <f t="shared" si="19"/>
        <v>0.45249339498625851</v>
      </c>
      <c r="T53" s="93">
        <f t="shared" si="20"/>
        <v>0.39352285921140295</v>
      </c>
      <c r="U53" s="93">
        <f t="shared" si="13"/>
        <v>5.8970535774855559E-2</v>
      </c>
      <c r="V53" s="93">
        <f t="shared" si="21"/>
        <v>4.8039866566730911</v>
      </c>
      <c r="W53" s="93">
        <f t="shared" si="22"/>
        <v>1.6013288855576973</v>
      </c>
      <c r="X53" s="106">
        <f t="shared" si="23"/>
        <v>1.1209302198903881</v>
      </c>
    </row>
    <row r="54" spans="5:24">
      <c r="E54" s="6">
        <v>2.7</v>
      </c>
      <c r="F54" s="93">
        <f t="shared" si="6"/>
        <v>1.3471288257976295</v>
      </c>
      <c r="G54" s="93">
        <f t="shared" si="0"/>
        <v>0.26942576515952593</v>
      </c>
      <c r="H54" s="93">
        <f t="shared" si="1"/>
        <v>0.27</v>
      </c>
      <c r="I54" s="93">
        <f t="shared" si="7"/>
        <v>-5.7423484047408602E-4</v>
      </c>
      <c r="J54" s="93">
        <f t="shared" si="2"/>
        <v>1.3471288257976295</v>
      </c>
      <c r="K54" s="93">
        <f t="shared" si="3"/>
        <v>0.40413864773928881</v>
      </c>
      <c r="L54" s="93">
        <f t="shared" si="4"/>
        <v>0.27</v>
      </c>
      <c r="M54" s="93">
        <f t="shared" si="5"/>
        <v>0.1341386477392888</v>
      </c>
      <c r="N54" s="6" t="s">
        <v>122</v>
      </c>
      <c r="O54" s="2">
        <v>15</v>
      </c>
      <c r="P54" s="93">
        <f t="shared" si="24"/>
        <v>3.9941991278888849</v>
      </c>
      <c r="Q54" s="93">
        <f t="shared" si="17"/>
        <v>1.5150567956741232</v>
      </c>
      <c r="R54" s="93">
        <f t="shared" si="18"/>
        <v>1.0605397569718862</v>
      </c>
      <c r="S54" s="93">
        <f t="shared" si="19"/>
        <v>0.45451703870223692</v>
      </c>
      <c r="T54" s="93">
        <f t="shared" si="20"/>
        <v>0.3994199127888885</v>
      </c>
      <c r="U54" s="93">
        <f t="shared" si="13"/>
        <v>5.5097125913348421E-2</v>
      </c>
      <c r="V54" s="93">
        <f t="shared" si="21"/>
        <v>4.8039866566730911</v>
      </c>
      <c r="W54" s="93">
        <f t="shared" si="22"/>
        <v>1.6013288855576973</v>
      </c>
      <c r="X54" s="106">
        <f t="shared" si="23"/>
        <v>1.1209302198903881</v>
      </c>
    </row>
    <row r="55" spans="5:24">
      <c r="E55" s="6">
        <v>2.8</v>
      </c>
      <c r="F55" s="93">
        <f t="shared" si="6"/>
        <v>1.361906866120014</v>
      </c>
      <c r="G55" s="93">
        <f t="shared" si="0"/>
        <v>0.2723813732240028</v>
      </c>
      <c r="H55" s="93">
        <f t="shared" si="1"/>
        <v>0.27999999999999997</v>
      </c>
      <c r="I55" s="93">
        <f t="shared" si="7"/>
        <v>-7.6186267759971726E-3</v>
      </c>
      <c r="J55" s="93">
        <f t="shared" si="2"/>
        <v>1.361906866120014</v>
      </c>
      <c r="K55" s="93">
        <f t="shared" si="3"/>
        <v>0.4085720598360042</v>
      </c>
      <c r="L55" s="93">
        <f t="shared" si="4"/>
        <v>0.27999999999999997</v>
      </c>
      <c r="M55" s="93">
        <f t="shared" si="5"/>
        <v>0.12857205983600423</v>
      </c>
      <c r="N55" s="6" t="s">
        <v>122</v>
      </c>
      <c r="O55" s="2">
        <v>16</v>
      </c>
      <c r="P55" s="93">
        <f t="shared" si="24"/>
        <v>4.0492962538022335</v>
      </c>
      <c r="Q55" s="93">
        <f t="shared" si="17"/>
        <v>1.5212964979272614</v>
      </c>
      <c r="R55" s="93">
        <f t="shared" si="18"/>
        <v>1.0649075485490829</v>
      </c>
      <c r="S55" s="93">
        <f t="shared" si="19"/>
        <v>0.45638894937817842</v>
      </c>
      <c r="T55" s="93">
        <f t="shared" si="20"/>
        <v>0.40492962538022337</v>
      </c>
      <c r="U55" s="93">
        <f t="shared" si="13"/>
        <v>5.1459323997955053E-2</v>
      </c>
      <c r="V55" s="93">
        <f t="shared" si="21"/>
        <v>4.8039866566730911</v>
      </c>
      <c r="W55" s="93">
        <f t="shared" si="22"/>
        <v>1.6013288855576973</v>
      </c>
      <c r="X55" s="106">
        <f t="shared" si="23"/>
        <v>1.1209302198903881</v>
      </c>
    </row>
    <row r="56" spans="5:24">
      <c r="E56" s="6">
        <v>2.9</v>
      </c>
      <c r="F56" s="93">
        <f t="shared" si="6"/>
        <v>1.3763199318508206</v>
      </c>
      <c r="G56" s="93">
        <f t="shared" si="0"/>
        <v>0.27526398637016414</v>
      </c>
      <c r="H56" s="93">
        <f t="shared" si="1"/>
        <v>0.28999999999999998</v>
      </c>
      <c r="I56" s="93">
        <f t="shared" si="7"/>
        <v>-1.4736013629835842E-2</v>
      </c>
      <c r="J56" s="93">
        <f t="shared" si="2"/>
        <v>1.3763199318508206</v>
      </c>
      <c r="K56" s="93">
        <f t="shared" si="3"/>
        <v>0.41289597955524615</v>
      </c>
      <c r="L56" s="93">
        <f t="shared" si="4"/>
        <v>0.28999999999999998</v>
      </c>
      <c r="M56" s="93">
        <f t="shared" si="5"/>
        <v>0.12289597955524617</v>
      </c>
      <c r="N56" s="6" t="s">
        <v>122</v>
      </c>
      <c r="O56" s="2">
        <v>17</v>
      </c>
      <c r="P56" s="93">
        <f t="shared" si="24"/>
        <v>4.1007555778001885</v>
      </c>
      <c r="Q56" s="93">
        <f t="shared" si="17"/>
        <v>1.5270707734532292</v>
      </c>
      <c r="R56" s="93">
        <f t="shared" si="18"/>
        <v>1.0689495414172603</v>
      </c>
      <c r="S56" s="93">
        <f t="shared" si="19"/>
        <v>0.45812123203596872</v>
      </c>
      <c r="T56" s="93">
        <f t="shared" si="20"/>
        <v>0.41007555778001886</v>
      </c>
      <c r="U56" s="93">
        <f t="shared" si="13"/>
        <v>4.8045674255949855E-2</v>
      </c>
      <c r="V56" s="93">
        <f t="shared" si="21"/>
        <v>4.8039866566730911</v>
      </c>
      <c r="W56" s="93">
        <f t="shared" si="22"/>
        <v>1.6013288855576973</v>
      </c>
      <c r="X56" s="106">
        <f t="shared" si="23"/>
        <v>1.1209302198903881</v>
      </c>
    </row>
    <row r="57" spans="5:24">
      <c r="E57" s="6">
        <v>3</v>
      </c>
      <c r="F57" s="93">
        <f t="shared" si="6"/>
        <v>1.3903891703159093</v>
      </c>
      <c r="G57" s="93">
        <f t="shared" si="0"/>
        <v>0.27807783406318187</v>
      </c>
      <c r="H57" s="93">
        <f t="shared" si="1"/>
        <v>0.30000000000000004</v>
      </c>
      <c r="I57" s="93">
        <f t="shared" si="7"/>
        <v>-2.1922165936818172E-2</v>
      </c>
      <c r="J57" s="93">
        <f t="shared" si="2"/>
        <v>1.3903891703159093</v>
      </c>
      <c r="K57" s="93">
        <f t="shared" si="3"/>
        <v>0.41711675109477275</v>
      </c>
      <c r="L57" s="93">
        <f t="shared" si="4"/>
        <v>0.30000000000000004</v>
      </c>
      <c r="M57" s="93">
        <f t="shared" si="5"/>
        <v>0.11711675109477271</v>
      </c>
      <c r="N57" s="6" t="s">
        <v>122</v>
      </c>
      <c r="O57" s="2">
        <v>18</v>
      </c>
      <c r="P57" s="93">
        <f t="shared" si="24"/>
        <v>4.1488012520561384</v>
      </c>
      <c r="Q57" s="93">
        <f t="shared" si="17"/>
        <v>1.5324163928333505</v>
      </c>
      <c r="R57" s="93">
        <f t="shared" si="18"/>
        <v>1.0726914749833454</v>
      </c>
      <c r="S57" s="93">
        <f t="shared" si="19"/>
        <v>0.45972491785000513</v>
      </c>
      <c r="T57" s="93">
        <f t="shared" si="20"/>
        <v>0.41488012520561385</v>
      </c>
      <c r="U57" s="93">
        <f t="shared" si="13"/>
        <v>4.4844792644391285E-2</v>
      </c>
      <c r="V57" s="93">
        <f t="shared" si="21"/>
        <v>4.8039866566730911</v>
      </c>
      <c r="W57" s="93">
        <f t="shared" si="22"/>
        <v>1.6013288855576973</v>
      </c>
      <c r="X57" s="106">
        <f t="shared" si="23"/>
        <v>1.1209302198903881</v>
      </c>
    </row>
    <row r="58" spans="5:24">
      <c r="E58" s="6">
        <v>3.1</v>
      </c>
      <c r="F58" s="93">
        <f t="shared" si="6"/>
        <v>1.4041338466721258</v>
      </c>
      <c r="G58" s="93">
        <f t="shared" si="0"/>
        <v>0.28082676933442519</v>
      </c>
      <c r="H58" s="93">
        <f t="shared" si="1"/>
        <v>0.31000000000000005</v>
      </c>
      <c r="I58" s="93">
        <f t="shared" si="7"/>
        <v>-2.9173230665574867E-2</v>
      </c>
      <c r="J58" s="93">
        <f t="shared" si="2"/>
        <v>1.4041338466721258</v>
      </c>
      <c r="K58" s="93">
        <f t="shared" si="3"/>
        <v>0.42124015400163772</v>
      </c>
      <c r="L58" s="93">
        <f t="shared" si="4"/>
        <v>0.31000000000000005</v>
      </c>
      <c r="M58" s="93">
        <f t="shared" si="5"/>
        <v>0.11124015400163767</v>
      </c>
      <c r="N58" s="6" t="s">
        <v>122</v>
      </c>
      <c r="O58" s="2">
        <v>19</v>
      </c>
      <c r="P58" s="93">
        <f t="shared" si="24"/>
        <v>4.1936460447005297</v>
      </c>
      <c r="Q58" s="93">
        <f t="shared" si="17"/>
        <v>1.5373669186620846</v>
      </c>
      <c r="R58" s="93">
        <f t="shared" si="18"/>
        <v>1.0761568430634592</v>
      </c>
      <c r="S58" s="93">
        <f t="shared" si="19"/>
        <v>0.46121007559862537</v>
      </c>
      <c r="T58" s="93">
        <f t="shared" si="20"/>
        <v>0.41936460447005297</v>
      </c>
      <c r="U58" s="93">
        <f t="shared" si="13"/>
        <v>4.1845471128572398E-2</v>
      </c>
      <c r="V58" s="93">
        <f t="shared" si="21"/>
        <v>4.8039866566730911</v>
      </c>
      <c r="W58" s="93">
        <f t="shared" si="22"/>
        <v>1.6013288855576973</v>
      </c>
      <c r="X58" s="106">
        <f t="shared" si="23"/>
        <v>1.1209302198903881</v>
      </c>
    </row>
    <row r="59" spans="5:24">
      <c r="E59" s="6">
        <v>3.2</v>
      </c>
      <c r="F59" s="93">
        <f t="shared" ref="F59:F90" si="25">$C$24*E59^($C$21)</f>
        <v>1.4175715661678827</v>
      </c>
      <c r="G59" s="93">
        <f t="shared" ref="G59:G90" si="26">$C$23*F59</f>
        <v>0.28351431323357656</v>
      </c>
      <c r="H59" s="93">
        <f t="shared" ref="H59:H90" si="27">$C$22*E59</f>
        <v>0.32000000000000006</v>
      </c>
      <c r="I59" s="93">
        <f t="shared" ref="I59:I90" si="28">G59-H59</f>
        <v>-3.6485686766423497E-2</v>
      </c>
      <c r="J59" s="93">
        <f t="shared" ref="J59:J90" si="29">$D$24*E59^($D$21)</f>
        <v>1.4175715661678827</v>
      </c>
      <c r="K59" s="93">
        <f t="shared" ref="K59:K90" si="30">$D$23*J59</f>
        <v>0.42527146985036479</v>
      </c>
      <c r="L59" s="93">
        <f t="shared" ref="L59:L90" si="31">$D$22*E59</f>
        <v>0.32000000000000006</v>
      </c>
      <c r="M59" s="93">
        <f t="shared" ref="M59:M90" si="32">K59-L59</f>
        <v>0.10527146985036473</v>
      </c>
      <c r="N59" s="6" t="s">
        <v>122</v>
      </c>
      <c r="O59" s="2">
        <v>20</v>
      </c>
      <c r="P59" s="93">
        <f t="shared" si="24"/>
        <v>4.2354915158291018</v>
      </c>
      <c r="Q59" s="93">
        <f t="shared" si="17"/>
        <v>1.5419530304581481</v>
      </c>
      <c r="R59" s="93">
        <f t="shared" si="18"/>
        <v>1.0793671213207037</v>
      </c>
      <c r="S59" s="93">
        <f t="shared" si="19"/>
        <v>0.46258590913744441</v>
      </c>
      <c r="T59" s="93">
        <f t="shared" si="20"/>
        <v>0.42354915158291018</v>
      </c>
      <c r="U59" s="93">
        <f t="shared" si="13"/>
        <v>3.9036757554534229E-2</v>
      </c>
      <c r="V59" s="93">
        <f t="shared" si="21"/>
        <v>4.8039866566730911</v>
      </c>
      <c r="W59" s="93">
        <f t="shared" si="22"/>
        <v>1.6013288855576973</v>
      </c>
      <c r="X59" s="106">
        <f t="shared" si="23"/>
        <v>1.1209302198903881</v>
      </c>
    </row>
    <row r="60" spans="5:24">
      <c r="E60" s="6">
        <v>3.3</v>
      </c>
      <c r="F60" s="93">
        <f t="shared" si="25"/>
        <v>1.4307184640917885</v>
      </c>
      <c r="G60" s="93">
        <f t="shared" si="26"/>
        <v>0.28614369281835772</v>
      </c>
      <c r="H60" s="93">
        <f t="shared" si="27"/>
        <v>0.33</v>
      </c>
      <c r="I60" s="93">
        <f t="shared" si="28"/>
        <v>-4.3856307181642296E-2</v>
      </c>
      <c r="J60" s="93">
        <f t="shared" si="29"/>
        <v>1.4307184640917885</v>
      </c>
      <c r="K60" s="93">
        <f t="shared" si="30"/>
        <v>0.42921553922753652</v>
      </c>
      <c r="L60" s="93">
        <f t="shared" si="31"/>
        <v>0.33</v>
      </c>
      <c r="M60" s="93">
        <f t="shared" si="32"/>
        <v>9.9215539227536509E-2</v>
      </c>
      <c r="N60" s="6" t="s">
        <v>122</v>
      </c>
      <c r="O60" s="2">
        <v>21</v>
      </c>
      <c r="P60" s="93">
        <f t="shared" si="24"/>
        <v>4.2745282733836358</v>
      </c>
      <c r="Q60" s="93">
        <f t="shared" si="17"/>
        <v>1.546202810010195</v>
      </c>
      <c r="R60" s="93">
        <f t="shared" si="18"/>
        <v>1.0823419670071364</v>
      </c>
      <c r="S60" s="93">
        <f t="shared" si="19"/>
        <v>0.46386084300305847</v>
      </c>
      <c r="T60" s="93">
        <f t="shared" si="20"/>
        <v>0.42745282733836359</v>
      </c>
      <c r="U60" s="93">
        <f t="shared" si="13"/>
        <v>3.640801566469487E-2</v>
      </c>
      <c r="V60" s="93">
        <f t="shared" si="21"/>
        <v>4.8039866566730911</v>
      </c>
      <c r="W60" s="93">
        <f t="shared" si="22"/>
        <v>1.6013288855576973</v>
      </c>
      <c r="X60" s="106">
        <f t="shared" si="23"/>
        <v>1.1209302198903881</v>
      </c>
    </row>
    <row r="61" spans="5:24">
      <c r="E61" s="6">
        <v>3.4</v>
      </c>
      <c r="F61" s="93">
        <f t="shared" si="25"/>
        <v>1.4435893689358648</v>
      </c>
      <c r="G61" s="93">
        <f t="shared" si="26"/>
        <v>0.28871787378717295</v>
      </c>
      <c r="H61" s="93">
        <f t="shared" si="27"/>
        <v>0.34</v>
      </c>
      <c r="I61" s="93">
        <f t="shared" si="28"/>
        <v>-5.1282126212827073E-2</v>
      </c>
      <c r="J61" s="93">
        <f t="shared" si="29"/>
        <v>1.4435893689358648</v>
      </c>
      <c r="K61" s="93">
        <f t="shared" si="30"/>
        <v>0.43307681068075943</v>
      </c>
      <c r="L61" s="93">
        <f t="shared" si="31"/>
        <v>0.34</v>
      </c>
      <c r="M61" s="93">
        <f t="shared" si="32"/>
        <v>9.3076810680759403E-2</v>
      </c>
      <c r="N61" s="6" t="s">
        <v>122</v>
      </c>
      <c r="O61" s="2">
        <v>22</v>
      </c>
      <c r="P61" s="93">
        <f t="shared" si="24"/>
        <v>4.3109362890483309</v>
      </c>
      <c r="Q61" s="93">
        <f t="shared" si="17"/>
        <v>1.5501419929472173</v>
      </c>
      <c r="R61" s="93">
        <f t="shared" si="18"/>
        <v>1.0850993950630521</v>
      </c>
      <c r="S61" s="93">
        <f t="shared" si="19"/>
        <v>0.46504259788416519</v>
      </c>
      <c r="T61" s="93">
        <f t="shared" si="20"/>
        <v>0.4310936289048331</v>
      </c>
      <c r="U61" s="93">
        <f t="shared" si="13"/>
        <v>3.3948968979332084E-2</v>
      </c>
      <c r="V61" s="93">
        <f t="shared" si="21"/>
        <v>4.8039866566730911</v>
      </c>
      <c r="W61" s="93">
        <f t="shared" si="22"/>
        <v>1.6013288855576973</v>
      </c>
      <c r="X61" s="106">
        <f t="shared" si="23"/>
        <v>1.1209302198903881</v>
      </c>
    </row>
    <row r="62" spans="5:24">
      <c r="E62" s="6">
        <v>3.5</v>
      </c>
      <c r="F62" s="93">
        <f t="shared" si="25"/>
        <v>1.4561979432210856</v>
      </c>
      <c r="G62" s="93">
        <f t="shared" si="26"/>
        <v>0.29123958864421712</v>
      </c>
      <c r="H62" s="93">
        <f t="shared" si="27"/>
        <v>0.35000000000000003</v>
      </c>
      <c r="I62" s="93">
        <f t="shared" si="28"/>
        <v>-5.8760411355782916E-2</v>
      </c>
      <c r="J62" s="93">
        <f t="shared" si="29"/>
        <v>1.4561979432210856</v>
      </c>
      <c r="K62" s="93">
        <f t="shared" si="30"/>
        <v>0.4368593829663257</v>
      </c>
      <c r="L62" s="93">
        <f t="shared" si="31"/>
        <v>0.35000000000000003</v>
      </c>
      <c r="M62" s="93">
        <f t="shared" si="32"/>
        <v>8.6859382966325671E-2</v>
      </c>
      <c r="N62" s="6" t="s">
        <v>122</v>
      </c>
      <c r="O62" s="2">
        <v>23</v>
      </c>
      <c r="P62" s="93">
        <f t="shared" si="24"/>
        <v>4.3448852580276629</v>
      </c>
      <c r="Q62" s="93">
        <f t="shared" si="17"/>
        <v>1.553794191332794</v>
      </c>
      <c r="R62" s="93">
        <f t="shared" si="18"/>
        <v>1.0876559339329557</v>
      </c>
      <c r="S62" s="93">
        <f t="shared" si="19"/>
        <v>0.46613825739983816</v>
      </c>
      <c r="T62" s="93">
        <f t="shared" si="20"/>
        <v>0.43448852580276631</v>
      </c>
      <c r="U62" s="93">
        <f t="shared" si="13"/>
        <v>3.1649731597071851E-2</v>
      </c>
      <c r="V62" s="93">
        <f t="shared" si="21"/>
        <v>4.8039866566730911</v>
      </c>
      <c r="W62" s="93">
        <f t="shared" si="22"/>
        <v>1.6013288855576973</v>
      </c>
      <c r="X62" s="106">
        <f t="shared" si="23"/>
        <v>1.1209302198903881</v>
      </c>
    </row>
    <row r="63" spans="5:24">
      <c r="E63" s="6">
        <v>3.6</v>
      </c>
      <c r="F63" s="93">
        <f t="shared" si="25"/>
        <v>1.4685568055893561</v>
      </c>
      <c r="G63" s="93">
        <f t="shared" si="26"/>
        <v>0.29371136111787122</v>
      </c>
      <c r="H63" s="93">
        <f t="shared" si="27"/>
        <v>0.36000000000000004</v>
      </c>
      <c r="I63" s="93">
        <f t="shared" si="28"/>
        <v>-6.6288638882128825E-2</v>
      </c>
      <c r="J63" s="93">
        <f t="shared" si="29"/>
        <v>1.4685568055893561</v>
      </c>
      <c r="K63" s="93">
        <f t="shared" si="30"/>
        <v>0.44056704167680683</v>
      </c>
      <c r="L63" s="93">
        <f t="shared" si="31"/>
        <v>0.36000000000000004</v>
      </c>
      <c r="M63" s="93">
        <f t="shared" si="32"/>
        <v>8.0567041676806783E-2</v>
      </c>
      <c r="N63" s="6" t="s">
        <v>122</v>
      </c>
      <c r="O63" s="2">
        <v>24</v>
      </c>
      <c r="P63" s="93">
        <f t="shared" si="24"/>
        <v>4.3765349896247345</v>
      </c>
      <c r="Q63" s="93">
        <f t="shared" si="17"/>
        <v>1.557181091283697</v>
      </c>
      <c r="R63" s="93">
        <f t="shared" si="18"/>
        <v>1.0900267638985879</v>
      </c>
      <c r="S63" s="93">
        <f t="shared" si="19"/>
        <v>0.46715432738510909</v>
      </c>
      <c r="T63" s="93">
        <f t="shared" si="20"/>
        <v>0.43765349896247346</v>
      </c>
      <c r="U63" s="93">
        <f t="shared" si="13"/>
        <v>2.9500828422635628E-2</v>
      </c>
      <c r="V63" s="93">
        <f t="shared" si="21"/>
        <v>4.8039866566730911</v>
      </c>
      <c r="W63" s="93">
        <f t="shared" si="22"/>
        <v>1.6013288855576973</v>
      </c>
      <c r="X63" s="106">
        <f t="shared" si="23"/>
        <v>1.1209302198903881</v>
      </c>
    </row>
    <row r="64" spans="5:24">
      <c r="E64" s="6">
        <v>3.7</v>
      </c>
      <c r="F64" s="93">
        <f t="shared" si="25"/>
        <v>1.480677637101274</v>
      </c>
      <c r="G64" s="93">
        <f t="shared" si="26"/>
        <v>0.29613552742025478</v>
      </c>
      <c r="H64" s="93">
        <f t="shared" si="27"/>
        <v>0.37000000000000005</v>
      </c>
      <c r="I64" s="93">
        <f t="shared" si="28"/>
        <v>-7.3864472579745266E-2</v>
      </c>
      <c r="J64" s="93">
        <f t="shared" si="29"/>
        <v>1.480677637101274</v>
      </c>
      <c r="K64" s="93">
        <f t="shared" si="30"/>
        <v>0.44420329113038221</v>
      </c>
      <c r="L64" s="93">
        <f t="shared" si="31"/>
        <v>0.37000000000000005</v>
      </c>
      <c r="M64" s="93">
        <f t="shared" si="32"/>
        <v>7.4203291130382154E-2</v>
      </c>
      <c r="N64" s="6" t="s">
        <v>122</v>
      </c>
      <c r="O64" s="2">
        <v>25</v>
      </c>
      <c r="P64" s="93">
        <f t="shared" si="24"/>
        <v>4.4060358180473704</v>
      </c>
      <c r="Q64" s="93">
        <f t="shared" si="17"/>
        <v>1.5603226289657386</v>
      </c>
      <c r="R64" s="93">
        <f t="shared" si="18"/>
        <v>1.092225840276017</v>
      </c>
      <c r="S64" s="93">
        <f t="shared" si="19"/>
        <v>0.46809678868972154</v>
      </c>
      <c r="T64" s="93">
        <f t="shared" si="20"/>
        <v>0.44060358180473708</v>
      </c>
      <c r="U64" s="93">
        <f t="shared" si="13"/>
        <v>2.7493206884984467E-2</v>
      </c>
      <c r="V64" s="93">
        <f t="shared" si="21"/>
        <v>4.8039866566730911</v>
      </c>
      <c r="W64" s="93">
        <f t="shared" si="22"/>
        <v>1.6013288855576973</v>
      </c>
      <c r="X64" s="106">
        <f t="shared" si="23"/>
        <v>1.1209302198903881</v>
      </c>
    </row>
    <row r="65" spans="5:24">
      <c r="E65" s="6">
        <v>3.8</v>
      </c>
      <c r="F65" s="93">
        <f t="shared" si="25"/>
        <v>1.4925712741513997</v>
      </c>
      <c r="G65" s="93">
        <f t="shared" si="26"/>
        <v>0.29851425483027993</v>
      </c>
      <c r="H65" s="93">
        <f t="shared" si="27"/>
        <v>0.38</v>
      </c>
      <c r="I65" s="93">
        <f t="shared" si="28"/>
        <v>-8.148574516972007E-2</v>
      </c>
      <c r="J65" s="93">
        <f t="shared" si="29"/>
        <v>1.4925712741513997</v>
      </c>
      <c r="K65" s="93">
        <f t="shared" si="30"/>
        <v>0.4477713822454199</v>
      </c>
      <c r="L65" s="93">
        <f t="shared" si="31"/>
        <v>0.38</v>
      </c>
      <c r="M65" s="93">
        <f t="shared" si="32"/>
        <v>6.7771382245419898E-2</v>
      </c>
      <c r="N65" s="6" t="s">
        <v>122</v>
      </c>
      <c r="O65" s="2">
        <v>26</v>
      </c>
      <c r="P65" s="93">
        <f t="shared" si="24"/>
        <v>4.4335290249323549</v>
      </c>
      <c r="Q65" s="93">
        <f t="shared" si="17"/>
        <v>1.5632371477914093</v>
      </c>
      <c r="R65" s="93">
        <f t="shared" si="18"/>
        <v>1.0942660034539864</v>
      </c>
      <c r="S65" s="93">
        <f t="shared" si="19"/>
        <v>0.46897114433742276</v>
      </c>
      <c r="T65" s="93">
        <f t="shared" si="20"/>
        <v>0.4433529024932355</v>
      </c>
      <c r="U65" s="93">
        <f t="shared" ref="U65:U96" si="33">S65-T65</f>
        <v>2.5618241844187262E-2</v>
      </c>
      <c r="V65" s="93">
        <f t="shared" si="21"/>
        <v>4.8039866566730911</v>
      </c>
      <c r="W65" s="93">
        <f t="shared" si="22"/>
        <v>1.6013288855576973</v>
      </c>
      <c r="X65" s="106">
        <f t="shared" si="23"/>
        <v>1.1209302198903881</v>
      </c>
    </row>
    <row r="66" spans="5:24">
      <c r="E66" s="6">
        <v>3.9</v>
      </c>
      <c r="F66" s="93">
        <f t="shared" si="25"/>
        <v>1.5042477899911526</v>
      </c>
      <c r="G66" s="93">
        <f t="shared" si="26"/>
        <v>0.30084955799823054</v>
      </c>
      <c r="H66" s="93">
        <f t="shared" si="27"/>
        <v>0.39</v>
      </c>
      <c r="I66" s="93">
        <f t="shared" si="28"/>
        <v>-8.915044200176947E-2</v>
      </c>
      <c r="J66" s="93">
        <f t="shared" si="29"/>
        <v>1.5042477899911526</v>
      </c>
      <c r="K66" s="93">
        <f t="shared" si="30"/>
        <v>0.45127433699734576</v>
      </c>
      <c r="L66" s="93">
        <f t="shared" si="31"/>
        <v>0.39</v>
      </c>
      <c r="M66" s="93">
        <f t="shared" si="32"/>
        <v>6.1274336997345746E-2</v>
      </c>
      <c r="N66" s="6" t="s">
        <v>122</v>
      </c>
      <c r="O66" s="2">
        <v>27</v>
      </c>
      <c r="P66" s="93">
        <f t="shared" si="24"/>
        <v>4.4591472667765419</v>
      </c>
      <c r="Q66" s="93">
        <f t="shared" si="17"/>
        <v>1.5659415392104032</v>
      </c>
      <c r="R66" s="93">
        <f t="shared" si="18"/>
        <v>1.0961590774472822</v>
      </c>
      <c r="S66" s="93">
        <f t="shared" si="19"/>
        <v>0.46978246176312094</v>
      </c>
      <c r="T66" s="93">
        <f t="shared" si="20"/>
        <v>0.44591472667765419</v>
      </c>
      <c r="U66" s="93">
        <f t="shared" si="33"/>
        <v>2.3867735085466746E-2</v>
      </c>
      <c r="V66" s="93">
        <f t="shared" si="21"/>
        <v>4.8039866566730911</v>
      </c>
      <c r="W66" s="93">
        <f t="shared" si="22"/>
        <v>1.6013288855576973</v>
      </c>
      <c r="X66" s="106">
        <f t="shared" si="23"/>
        <v>1.1209302198903881</v>
      </c>
    </row>
    <row r="67" spans="5:24">
      <c r="E67" s="6">
        <v>4</v>
      </c>
      <c r="F67" s="93">
        <f t="shared" si="25"/>
        <v>1.515716566510398</v>
      </c>
      <c r="G67" s="93">
        <f t="shared" si="26"/>
        <v>0.30314331330207961</v>
      </c>
      <c r="H67" s="93">
        <f t="shared" si="27"/>
        <v>0.4</v>
      </c>
      <c r="I67" s="93">
        <f t="shared" si="28"/>
        <v>-9.6856686697920413E-2</v>
      </c>
      <c r="J67" s="93">
        <f t="shared" si="29"/>
        <v>1.515716566510398</v>
      </c>
      <c r="K67" s="93">
        <f t="shared" si="30"/>
        <v>0.45471496995311939</v>
      </c>
      <c r="L67" s="93">
        <f t="shared" si="31"/>
        <v>0.4</v>
      </c>
      <c r="M67" s="93">
        <f t="shared" si="32"/>
        <v>5.4714969953119363E-2</v>
      </c>
      <c r="N67" s="6" t="s">
        <v>122</v>
      </c>
      <c r="O67" s="2">
        <v>28</v>
      </c>
      <c r="P67" s="93">
        <f t="shared" si="24"/>
        <v>4.4830150018620083</v>
      </c>
      <c r="Q67" s="93">
        <f t="shared" si="17"/>
        <v>1.5684513691266053</v>
      </c>
      <c r="R67" s="93">
        <f t="shared" si="18"/>
        <v>1.0979159583886235</v>
      </c>
      <c r="S67" s="93">
        <f t="shared" si="19"/>
        <v>0.47053541073798155</v>
      </c>
      <c r="T67" s="93">
        <f t="shared" si="20"/>
        <v>0.44830150018620085</v>
      </c>
      <c r="U67" s="93">
        <f t="shared" si="33"/>
        <v>2.22339105517807E-2</v>
      </c>
      <c r="V67" s="93">
        <f t="shared" si="21"/>
        <v>4.8039866566730911</v>
      </c>
      <c r="W67" s="93">
        <f t="shared" si="22"/>
        <v>1.6013288855576973</v>
      </c>
      <c r="X67" s="106">
        <f t="shared" si="23"/>
        <v>1.1209302198903881</v>
      </c>
    </row>
    <row r="68" spans="5:24">
      <c r="E68" s="6">
        <v>4.0999999999999996</v>
      </c>
      <c r="F68" s="93">
        <f t="shared" si="25"/>
        <v>1.526986357654484</v>
      </c>
      <c r="G68" s="93">
        <f t="shared" si="26"/>
        <v>0.3053972715308968</v>
      </c>
      <c r="H68" s="93">
        <f t="shared" si="27"/>
        <v>0.41</v>
      </c>
      <c r="I68" s="93">
        <f t="shared" si="28"/>
        <v>-0.10460272846910318</v>
      </c>
      <c r="J68" s="93">
        <f t="shared" si="29"/>
        <v>1.526986357654484</v>
      </c>
      <c r="K68" s="93">
        <f t="shared" si="30"/>
        <v>0.4580959072963452</v>
      </c>
      <c r="L68" s="93">
        <f t="shared" si="31"/>
        <v>0.41</v>
      </c>
      <c r="M68" s="93">
        <f t="shared" si="32"/>
        <v>4.8095907296345219E-2</v>
      </c>
      <c r="N68" s="6" t="s">
        <v>122</v>
      </c>
      <c r="O68" s="2">
        <v>29</v>
      </c>
      <c r="P68" s="93">
        <f t="shared" si="24"/>
        <v>4.5052489124137889</v>
      </c>
      <c r="Q68" s="93">
        <f t="shared" si="17"/>
        <v>1.5707809916786852</v>
      </c>
      <c r="R68" s="93">
        <f t="shared" si="18"/>
        <v>1.0995466941750796</v>
      </c>
      <c r="S68" s="93">
        <f t="shared" si="19"/>
        <v>0.47123429750360557</v>
      </c>
      <c r="T68" s="93">
        <f t="shared" si="20"/>
        <v>0.4505248912413789</v>
      </c>
      <c r="U68" s="93">
        <f t="shared" si="33"/>
        <v>2.0709406262226671E-2</v>
      </c>
      <c r="V68" s="93">
        <f t="shared" si="21"/>
        <v>4.8039866566730911</v>
      </c>
      <c r="W68" s="93">
        <f t="shared" si="22"/>
        <v>1.6013288855576973</v>
      </c>
      <c r="X68" s="106">
        <f t="shared" si="23"/>
        <v>1.1209302198903881</v>
      </c>
    </row>
    <row r="69" spans="5:24">
      <c r="E69" s="6">
        <v>4.2</v>
      </c>
      <c r="F69" s="93">
        <f t="shared" si="25"/>
        <v>1.5380653456302877</v>
      </c>
      <c r="G69" s="93">
        <f t="shared" si="26"/>
        <v>0.30761306912605757</v>
      </c>
      <c r="H69" s="93">
        <f t="shared" si="27"/>
        <v>0.42000000000000004</v>
      </c>
      <c r="I69" s="93">
        <f t="shared" si="28"/>
        <v>-0.11238693087394247</v>
      </c>
      <c r="J69" s="93">
        <f t="shared" si="29"/>
        <v>1.5380653456302877</v>
      </c>
      <c r="K69" s="93">
        <f t="shared" si="30"/>
        <v>0.4614196036890863</v>
      </c>
      <c r="L69" s="93">
        <f t="shared" si="31"/>
        <v>0.42000000000000004</v>
      </c>
      <c r="M69" s="93">
        <f t="shared" si="32"/>
        <v>4.141960368908626E-2</v>
      </c>
      <c r="N69" s="6" t="s">
        <v>122</v>
      </c>
      <c r="O69" s="2">
        <v>30</v>
      </c>
      <c r="P69" s="93">
        <f t="shared" si="24"/>
        <v>4.5259583186760155</v>
      </c>
      <c r="Q69" s="93">
        <f t="shared" si="17"/>
        <v>1.572943651874505</v>
      </c>
      <c r="R69" s="93">
        <f t="shared" si="18"/>
        <v>1.1010605563121534</v>
      </c>
      <c r="S69" s="93">
        <f t="shared" si="19"/>
        <v>0.47188309556235147</v>
      </c>
      <c r="T69" s="93">
        <f t="shared" si="20"/>
        <v>0.45259583186760155</v>
      </c>
      <c r="U69" s="93">
        <f t="shared" si="33"/>
        <v>1.9287263694749923E-2</v>
      </c>
      <c r="V69" s="93">
        <f t="shared" si="21"/>
        <v>4.8039866566730911</v>
      </c>
      <c r="W69" s="93">
        <f t="shared" si="22"/>
        <v>1.6013288855576973</v>
      </c>
      <c r="X69" s="106">
        <f t="shared" si="23"/>
        <v>1.1209302198903881</v>
      </c>
    </row>
    <row r="70" spans="5:24">
      <c r="E70" s="6">
        <v>4.3</v>
      </c>
      <c r="F70" s="93">
        <f t="shared" si="25"/>
        <v>1.5489611908722423</v>
      </c>
      <c r="G70" s="93">
        <f t="shared" si="26"/>
        <v>0.30979223817444845</v>
      </c>
      <c r="H70" s="93">
        <f t="shared" si="27"/>
        <v>0.43</v>
      </c>
      <c r="I70" s="93">
        <f t="shared" si="28"/>
        <v>-0.12020776182555154</v>
      </c>
      <c r="J70" s="93">
        <f t="shared" si="29"/>
        <v>1.5489611908722423</v>
      </c>
      <c r="K70" s="93">
        <f t="shared" si="30"/>
        <v>0.46468835726167268</v>
      </c>
      <c r="L70" s="93">
        <f t="shared" si="31"/>
        <v>0.43</v>
      </c>
      <c r="M70" s="93">
        <f t="shared" si="32"/>
        <v>3.4688357261672687E-2</v>
      </c>
      <c r="N70" s="6" t="s">
        <v>122</v>
      </c>
      <c r="O70" s="2">
        <v>31</v>
      </c>
      <c r="P70" s="93">
        <f t="shared" si="24"/>
        <v>4.5452455823707654</v>
      </c>
      <c r="Q70" s="93">
        <f t="shared" si="17"/>
        <v>1.5749515783628365</v>
      </c>
      <c r="R70" s="93">
        <f t="shared" si="18"/>
        <v>1.1024661048539854</v>
      </c>
      <c r="S70" s="93">
        <f t="shared" si="19"/>
        <v>0.47248547350885095</v>
      </c>
      <c r="T70" s="93">
        <f t="shared" si="20"/>
        <v>0.45452455823707655</v>
      </c>
      <c r="U70" s="93">
        <f t="shared" si="33"/>
        <v>1.7960915271774403E-2</v>
      </c>
      <c r="V70" s="93">
        <f t="shared" si="21"/>
        <v>4.8039866566730911</v>
      </c>
      <c r="W70" s="93">
        <f t="shared" si="22"/>
        <v>1.6013288855576973</v>
      </c>
      <c r="X70" s="106">
        <f t="shared" si="23"/>
        <v>1.1209302198903881</v>
      </c>
    </row>
    <row r="71" spans="5:24">
      <c r="E71" s="6">
        <v>4.4000000000000004</v>
      </c>
      <c r="F71" s="93">
        <f t="shared" si="25"/>
        <v>1.5596810765891669</v>
      </c>
      <c r="G71" s="93">
        <f t="shared" si="26"/>
        <v>0.31193621531783339</v>
      </c>
      <c r="H71" s="93">
        <f t="shared" si="27"/>
        <v>0.44000000000000006</v>
      </c>
      <c r="I71" s="93">
        <f t="shared" si="28"/>
        <v>-0.12806378468216667</v>
      </c>
      <c r="J71" s="93">
        <f t="shared" si="29"/>
        <v>1.5596810765891669</v>
      </c>
      <c r="K71" s="93">
        <f t="shared" si="30"/>
        <v>0.46790432297675005</v>
      </c>
      <c r="L71" s="93">
        <f t="shared" si="31"/>
        <v>0.44000000000000006</v>
      </c>
      <c r="M71" s="93">
        <f t="shared" si="32"/>
        <v>2.7904322976749996E-2</v>
      </c>
      <c r="N71" s="6" t="s">
        <v>122</v>
      </c>
      <c r="O71" s="2">
        <v>32</v>
      </c>
      <c r="P71" s="93">
        <f t="shared" si="24"/>
        <v>4.5632064976425397</v>
      </c>
      <c r="Q71" s="93">
        <f t="shared" si="17"/>
        <v>1.5768160674521134</v>
      </c>
      <c r="R71" s="93">
        <f t="shared" si="18"/>
        <v>1.1037712472164793</v>
      </c>
      <c r="S71" s="93">
        <f t="shared" si="19"/>
        <v>0.47304482023563399</v>
      </c>
      <c r="T71" s="93">
        <f t="shared" si="20"/>
        <v>0.45632064976425402</v>
      </c>
      <c r="U71" s="93">
        <f t="shared" si="33"/>
        <v>1.6724170471379973E-2</v>
      </c>
      <c r="V71" s="93">
        <f t="shared" si="21"/>
        <v>4.8039866566730911</v>
      </c>
      <c r="W71" s="93">
        <f t="shared" si="22"/>
        <v>1.6013288855576973</v>
      </c>
      <c r="X71" s="106">
        <f t="shared" si="23"/>
        <v>1.1209302198903881</v>
      </c>
    </row>
    <row r="72" spans="5:24">
      <c r="E72" s="6">
        <v>4.5</v>
      </c>
      <c r="F72" s="93">
        <f t="shared" si="25"/>
        <v>1.5702317485886721</v>
      </c>
      <c r="G72" s="93">
        <f t="shared" si="26"/>
        <v>0.31404634971773443</v>
      </c>
      <c r="H72" s="93">
        <f t="shared" si="27"/>
        <v>0.45</v>
      </c>
      <c r="I72" s="93">
        <f t="shared" si="28"/>
        <v>-0.13595365028226558</v>
      </c>
      <c r="J72" s="93">
        <f t="shared" si="29"/>
        <v>1.5702317485886721</v>
      </c>
      <c r="K72" s="93">
        <f t="shared" si="30"/>
        <v>0.47106952457660162</v>
      </c>
      <c r="L72" s="93">
        <f t="shared" si="31"/>
        <v>0.45</v>
      </c>
      <c r="M72" s="93">
        <f t="shared" si="32"/>
        <v>2.1069524576601606E-2</v>
      </c>
      <c r="N72" s="6" t="s">
        <v>122</v>
      </c>
      <c r="O72" s="2">
        <v>33</v>
      </c>
      <c r="P72" s="93">
        <f t="shared" si="24"/>
        <v>4.5799306681139198</v>
      </c>
      <c r="Q72" s="93">
        <f t="shared" ref="Q72:Q103" si="34">$D$24*P72^($D$21)</f>
        <v>1.578547559339208</v>
      </c>
      <c r="R72" s="93">
        <f t="shared" ref="R72:R103" si="35">(1-$D$23)*Q72</f>
        <v>1.1049832915374456</v>
      </c>
      <c r="S72" s="93">
        <f t="shared" ref="S72:S103" si="36">$D$23*Q72</f>
        <v>0.47356426780176236</v>
      </c>
      <c r="T72" s="93">
        <f t="shared" ref="T72:T103" si="37">$D$22*P72</f>
        <v>0.45799306681139201</v>
      </c>
      <c r="U72" s="93">
        <f t="shared" si="33"/>
        <v>1.5571200990370349E-2</v>
      </c>
      <c r="V72" s="93">
        <f t="shared" ref="V72:V103" si="38">$D$27</f>
        <v>4.8039866566730911</v>
      </c>
      <c r="W72" s="93">
        <f t="shared" ref="W72:W103" si="39">$D$28</f>
        <v>1.6013288855576973</v>
      </c>
      <c r="X72" s="106">
        <f t="shared" ref="X72:X103" si="40">$D$29</f>
        <v>1.1209302198903881</v>
      </c>
    </row>
    <row r="73" spans="5:24">
      <c r="E73" s="6">
        <v>4.5999999999999996</v>
      </c>
      <c r="F73" s="93">
        <f t="shared" si="25"/>
        <v>1.5806195509729186</v>
      </c>
      <c r="G73" s="93">
        <f t="shared" si="26"/>
        <v>0.31612391019458375</v>
      </c>
      <c r="H73" s="93">
        <f t="shared" si="27"/>
        <v>0.45999999999999996</v>
      </c>
      <c r="I73" s="93">
        <f t="shared" si="28"/>
        <v>-0.14387608980541622</v>
      </c>
      <c r="J73" s="93">
        <f t="shared" si="29"/>
        <v>1.5806195509729186</v>
      </c>
      <c r="K73" s="93">
        <f t="shared" si="30"/>
        <v>0.47418586529187556</v>
      </c>
      <c r="L73" s="93">
        <f t="shared" si="31"/>
        <v>0.45999999999999996</v>
      </c>
      <c r="M73" s="93">
        <f t="shared" si="32"/>
        <v>1.4185865291875599E-2</v>
      </c>
      <c r="N73" s="6" t="s">
        <v>122</v>
      </c>
      <c r="O73" s="2">
        <v>34</v>
      </c>
      <c r="P73" s="93">
        <f t="shared" ref="P73:P104" si="41">P72+U72</f>
        <v>4.5955018691042904</v>
      </c>
      <c r="Q73" s="93">
        <f t="shared" si="34"/>
        <v>1.5801557073868362</v>
      </c>
      <c r="R73" s="93">
        <f t="shared" si="35"/>
        <v>1.1061089951707852</v>
      </c>
      <c r="S73" s="93">
        <f t="shared" si="36"/>
        <v>0.47404671221605083</v>
      </c>
      <c r="T73" s="93">
        <f t="shared" si="37"/>
        <v>0.45955018691042904</v>
      </c>
      <c r="U73" s="93">
        <f t="shared" si="33"/>
        <v>1.4496525305621788E-2</v>
      </c>
      <c r="V73" s="93">
        <f t="shared" si="38"/>
        <v>4.8039866566730911</v>
      </c>
      <c r="W73" s="93">
        <f t="shared" si="39"/>
        <v>1.6013288855576973</v>
      </c>
      <c r="X73" s="106">
        <f t="shared" si="40"/>
        <v>1.1209302198903881</v>
      </c>
    </row>
    <row r="74" spans="5:24">
      <c r="E74" s="6">
        <v>4.7</v>
      </c>
      <c r="F74" s="93">
        <f t="shared" si="25"/>
        <v>1.5908504582136445</v>
      </c>
      <c r="G74" s="93">
        <f t="shared" si="26"/>
        <v>0.31817009164272891</v>
      </c>
      <c r="H74" s="93">
        <f t="shared" si="27"/>
        <v>0.47000000000000003</v>
      </c>
      <c r="I74" s="93">
        <f t="shared" si="28"/>
        <v>-0.15182990835727112</v>
      </c>
      <c r="J74" s="93">
        <f t="shared" si="29"/>
        <v>1.5908504582136445</v>
      </c>
      <c r="K74" s="93">
        <f t="shared" si="30"/>
        <v>0.47725513746409332</v>
      </c>
      <c r="L74" s="93">
        <f t="shared" si="31"/>
        <v>0.47000000000000003</v>
      </c>
      <c r="M74" s="93">
        <f t="shared" si="32"/>
        <v>7.2551374640932864E-3</v>
      </c>
      <c r="N74" s="6" t="s">
        <v>122</v>
      </c>
      <c r="O74" s="2">
        <v>35</v>
      </c>
      <c r="P74" s="93">
        <f t="shared" si="41"/>
        <v>4.6099983944099119</v>
      </c>
      <c r="Q74" s="93">
        <f t="shared" si="34"/>
        <v>1.5816494411823214</v>
      </c>
      <c r="R74" s="93">
        <f t="shared" si="35"/>
        <v>1.107154608827625</v>
      </c>
      <c r="S74" s="93">
        <f t="shared" si="36"/>
        <v>0.47449483235469642</v>
      </c>
      <c r="T74" s="93">
        <f t="shared" si="37"/>
        <v>0.46099983944099121</v>
      </c>
      <c r="U74" s="93">
        <f t="shared" si="33"/>
        <v>1.3494992913705206E-2</v>
      </c>
      <c r="V74" s="93">
        <f t="shared" si="38"/>
        <v>4.8039866566730911</v>
      </c>
      <c r="W74" s="93">
        <f t="shared" si="39"/>
        <v>1.6013288855576973</v>
      </c>
      <c r="X74" s="106">
        <f t="shared" si="40"/>
        <v>1.1209302198903881</v>
      </c>
    </row>
    <row r="75" spans="5:24">
      <c r="E75" s="6">
        <v>4.8</v>
      </c>
      <c r="F75" s="93">
        <f t="shared" si="25"/>
        <v>1.6009301040424735</v>
      </c>
      <c r="G75" s="93">
        <f t="shared" si="26"/>
        <v>0.32018602080849473</v>
      </c>
      <c r="H75" s="93">
        <f t="shared" si="27"/>
        <v>0.48</v>
      </c>
      <c r="I75" s="93">
        <f t="shared" si="28"/>
        <v>-0.15981397919150525</v>
      </c>
      <c r="J75" s="93">
        <f t="shared" si="29"/>
        <v>1.6009301040424735</v>
      </c>
      <c r="K75" s="93">
        <f t="shared" si="30"/>
        <v>0.48027903121274201</v>
      </c>
      <c r="L75" s="93">
        <f t="shared" si="31"/>
        <v>0.48</v>
      </c>
      <c r="M75" s="93">
        <f t="shared" si="32"/>
        <v>2.7903121274203135E-4</v>
      </c>
      <c r="N75" s="6" t="s">
        <v>122</v>
      </c>
      <c r="O75" s="2">
        <v>36</v>
      </c>
      <c r="P75" s="93">
        <f t="shared" si="41"/>
        <v>4.6234933873236175</v>
      </c>
      <c r="Q75" s="93">
        <f t="shared" si="34"/>
        <v>1.583037024019996</v>
      </c>
      <c r="R75" s="93">
        <f t="shared" si="35"/>
        <v>1.1081259168139972</v>
      </c>
      <c r="S75" s="93">
        <f t="shared" si="36"/>
        <v>0.47491110720599877</v>
      </c>
      <c r="T75" s="93">
        <f t="shared" si="37"/>
        <v>0.46234933873236178</v>
      </c>
      <c r="U75" s="93">
        <f t="shared" si="33"/>
        <v>1.2561768473636992E-2</v>
      </c>
      <c r="V75" s="93">
        <f t="shared" si="38"/>
        <v>4.8039866566730911</v>
      </c>
      <c r="W75" s="93">
        <f t="shared" si="39"/>
        <v>1.6013288855576973</v>
      </c>
      <c r="X75" s="106">
        <f t="shared" si="40"/>
        <v>1.1209302198903881</v>
      </c>
    </row>
    <row r="76" spans="5:24">
      <c r="E76" s="6">
        <v>4.9000000000000004</v>
      </c>
      <c r="F76" s="93">
        <f t="shared" si="25"/>
        <v>1.6108638075320785</v>
      </c>
      <c r="G76" s="93">
        <f t="shared" si="26"/>
        <v>0.32217276150641572</v>
      </c>
      <c r="H76" s="93">
        <f t="shared" si="27"/>
        <v>0.49000000000000005</v>
      </c>
      <c r="I76" s="93">
        <f t="shared" si="28"/>
        <v>-0.16782723849358433</v>
      </c>
      <c r="J76" s="93">
        <f t="shared" si="29"/>
        <v>1.6108638075320785</v>
      </c>
      <c r="K76" s="93">
        <f t="shared" si="30"/>
        <v>0.48325914225962352</v>
      </c>
      <c r="L76" s="93">
        <f t="shared" si="31"/>
        <v>0.49000000000000005</v>
      </c>
      <c r="M76" s="93">
        <f t="shared" si="32"/>
        <v>-6.7408577403765269E-3</v>
      </c>
      <c r="N76" s="6" t="s">
        <v>122</v>
      </c>
      <c r="O76" s="2">
        <v>37</v>
      </c>
      <c r="P76" s="93">
        <f t="shared" si="41"/>
        <v>4.6360551557972549</v>
      </c>
      <c r="Q76" s="93">
        <f t="shared" si="34"/>
        <v>1.5843261053719728</v>
      </c>
      <c r="R76" s="93">
        <f t="shared" si="35"/>
        <v>1.1090282737603809</v>
      </c>
      <c r="S76" s="93">
        <f t="shared" si="36"/>
        <v>0.47529783161159184</v>
      </c>
      <c r="T76" s="93">
        <f t="shared" si="37"/>
        <v>0.46360551557972551</v>
      </c>
      <c r="U76" s="93">
        <f t="shared" si="33"/>
        <v>1.1692316031866323E-2</v>
      </c>
      <c r="V76" s="93">
        <f t="shared" si="38"/>
        <v>4.8039866566730911</v>
      </c>
      <c r="W76" s="93">
        <f t="shared" si="39"/>
        <v>1.6013288855576973</v>
      </c>
      <c r="X76" s="106">
        <f t="shared" si="40"/>
        <v>1.1209302198903881</v>
      </c>
    </row>
    <row r="77" spans="5:24">
      <c r="E77" s="6">
        <v>5</v>
      </c>
      <c r="F77" s="93">
        <f t="shared" si="25"/>
        <v>1.6206565966927624</v>
      </c>
      <c r="G77" s="93">
        <f t="shared" si="26"/>
        <v>0.32413131933855249</v>
      </c>
      <c r="H77" s="93">
        <f t="shared" si="27"/>
        <v>0.5</v>
      </c>
      <c r="I77" s="93">
        <f t="shared" si="28"/>
        <v>-0.17586868066144751</v>
      </c>
      <c r="J77" s="93">
        <f t="shared" si="29"/>
        <v>1.6206565966927624</v>
      </c>
      <c r="K77" s="93">
        <f t="shared" si="30"/>
        <v>0.48619697900782871</v>
      </c>
      <c r="L77" s="93">
        <f t="shared" si="31"/>
        <v>0.5</v>
      </c>
      <c r="M77" s="93">
        <f t="shared" si="32"/>
        <v>-1.3803020992171289E-2</v>
      </c>
      <c r="N77" s="6" t="s">
        <v>122</v>
      </c>
      <c r="O77" s="2">
        <v>38</v>
      </c>
      <c r="P77" s="93">
        <f t="shared" si="41"/>
        <v>4.6477474718291214</v>
      </c>
      <c r="Q77" s="93">
        <f t="shared" si="34"/>
        <v>1.5855237688452892</v>
      </c>
      <c r="R77" s="93">
        <f t="shared" si="35"/>
        <v>1.1098666381917024</v>
      </c>
      <c r="S77" s="93">
        <f t="shared" si="36"/>
        <v>0.47565713065358672</v>
      </c>
      <c r="T77" s="93">
        <f t="shared" si="37"/>
        <v>0.46477474718291217</v>
      </c>
      <c r="U77" s="93">
        <f t="shared" si="33"/>
        <v>1.088238347067455E-2</v>
      </c>
      <c r="V77" s="93">
        <f t="shared" si="38"/>
        <v>4.8039866566730911</v>
      </c>
      <c r="W77" s="93">
        <f t="shared" si="39"/>
        <v>1.6013288855576973</v>
      </c>
      <c r="X77" s="106">
        <f t="shared" si="40"/>
        <v>1.1209302198903881</v>
      </c>
    </row>
    <row r="78" spans="5:24">
      <c r="E78" s="6">
        <v>5.0999999999999996</v>
      </c>
      <c r="F78" s="93">
        <f t="shared" si="25"/>
        <v>1.6303132298658147</v>
      </c>
      <c r="G78" s="93">
        <f t="shared" si="26"/>
        <v>0.32606264597316298</v>
      </c>
      <c r="H78" s="93">
        <f t="shared" si="27"/>
        <v>0.51</v>
      </c>
      <c r="I78" s="93">
        <f t="shared" si="28"/>
        <v>-0.18393735402683703</v>
      </c>
      <c r="J78" s="93">
        <f t="shared" si="29"/>
        <v>1.6303132298658147</v>
      </c>
      <c r="K78" s="93">
        <f t="shared" si="30"/>
        <v>0.48909396895974439</v>
      </c>
      <c r="L78" s="93">
        <f t="shared" si="31"/>
        <v>0.51</v>
      </c>
      <c r="M78" s="93">
        <f t="shared" si="32"/>
        <v>-2.0906031040255624E-2</v>
      </c>
      <c r="N78" s="6" t="s">
        <v>122</v>
      </c>
      <c r="O78" s="2">
        <v>39</v>
      </c>
      <c r="P78" s="93">
        <f t="shared" si="41"/>
        <v>4.6586298552997958</v>
      </c>
      <c r="Q78" s="93">
        <f t="shared" si="34"/>
        <v>1.5866365760658161</v>
      </c>
      <c r="R78" s="93">
        <f t="shared" si="35"/>
        <v>1.1106456032460712</v>
      </c>
      <c r="S78" s="93">
        <f t="shared" si="36"/>
        <v>0.47599097281974478</v>
      </c>
      <c r="T78" s="93">
        <f t="shared" si="37"/>
        <v>0.46586298552997962</v>
      </c>
      <c r="U78" s="93">
        <f t="shared" si="33"/>
        <v>1.0127987289765161E-2</v>
      </c>
      <c r="V78" s="93">
        <f t="shared" si="38"/>
        <v>4.8039866566730911</v>
      </c>
      <c r="W78" s="93">
        <f t="shared" si="39"/>
        <v>1.6013288855576973</v>
      </c>
      <c r="X78" s="106">
        <f t="shared" si="40"/>
        <v>1.1209302198903881</v>
      </c>
    </row>
    <row r="79" spans="5:24">
      <c r="E79" s="6">
        <v>5.2</v>
      </c>
      <c r="F79" s="93">
        <f t="shared" si="25"/>
        <v>1.6398382151582813</v>
      </c>
      <c r="G79" s="93">
        <f t="shared" si="26"/>
        <v>0.32796764303165626</v>
      </c>
      <c r="H79" s="93">
        <f t="shared" si="27"/>
        <v>0.52</v>
      </c>
      <c r="I79" s="93">
        <f t="shared" si="28"/>
        <v>-0.19203235696834375</v>
      </c>
      <c r="J79" s="93">
        <f t="shared" si="29"/>
        <v>1.6398382151582813</v>
      </c>
      <c r="K79" s="93">
        <f t="shared" si="30"/>
        <v>0.4919514645474844</v>
      </c>
      <c r="L79" s="93">
        <f t="shared" si="31"/>
        <v>0.52</v>
      </c>
      <c r="M79" s="93">
        <f t="shared" si="32"/>
        <v>-2.8048535452515622E-2</v>
      </c>
      <c r="N79" s="6" t="s">
        <v>122</v>
      </c>
      <c r="O79" s="2">
        <v>40</v>
      </c>
      <c r="P79" s="93">
        <f t="shared" si="41"/>
        <v>4.6687578425895611</v>
      </c>
      <c r="Q79" s="93">
        <f t="shared" si="34"/>
        <v>1.5876706068794337</v>
      </c>
      <c r="R79" s="93">
        <f t="shared" si="35"/>
        <v>1.1113694248156036</v>
      </c>
      <c r="S79" s="93">
        <f t="shared" si="36"/>
        <v>0.4763011820638301</v>
      </c>
      <c r="T79" s="93">
        <f t="shared" si="37"/>
        <v>0.46687578425895615</v>
      </c>
      <c r="U79" s="93">
        <f t="shared" si="33"/>
        <v>9.4253978048739473E-3</v>
      </c>
      <c r="V79" s="93">
        <f t="shared" si="38"/>
        <v>4.8039866566730911</v>
      </c>
      <c r="W79" s="93">
        <f t="shared" si="39"/>
        <v>1.6013288855576973</v>
      </c>
      <c r="X79" s="106">
        <f t="shared" si="40"/>
        <v>1.1209302198903881</v>
      </c>
    </row>
    <row r="80" spans="5:24">
      <c r="E80" s="6">
        <v>5.3</v>
      </c>
      <c r="F80" s="93">
        <f t="shared" si="25"/>
        <v>1.6492358281324606</v>
      </c>
      <c r="G80" s="93">
        <f t="shared" si="26"/>
        <v>0.32984716562649213</v>
      </c>
      <c r="H80" s="93">
        <f t="shared" si="27"/>
        <v>0.53</v>
      </c>
      <c r="I80" s="93">
        <f t="shared" si="28"/>
        <v>-0.20015283437350789</v>
      </c>
      <c r="J80" s="93">
        <f t="shared" si="29"/>
        <v>1.6492358281324606</v>
      </c>
      <c r="K80" s="93">
        <f t="shared" si="30"/>
        <v>0.49477074843973817</v>
      </c>
      <c r="L80" s="93">
        <f t="shared" si="31"/>
        <v>0.53</v>
      </c>
      <c r="M80" s="93">
        <f t="shared" si="32"/>
        <v>-3.5229251560261854E-2</v>
      </c>
      <c r="N80" s="6" t="s">
        <v>122</v>
      </c>
      <c r="O80" s="2">
        <v>41</v>
      </c>
      <c r="P80" s="93">
        <f t="shared" si="41"/>
        <v>4.6781832403944348</v>
      </c>
      <c r="Q80" s="93">
        <f t="shared" si="34"/>
        <v>1.5886314962176229</v>
      </c>
      <c r="R80" s="93">
        <f t="shared" si="35"/>
        <v>1.112042047352336</v>
      </c>
      <c r="S80" s="93">
        <f t="shared" si="36"/>
        <v>0.47658944886528687</v>
      </c>
      <c r="T80" s="93">
        <f t="shared" si="37"/>
        <v>0.46781832403944351</v>
      </c>
      <c r="U80" s="93">
        <f t="shared" si="33"/>
        <v>8.7711248258433572E-3</v>
      </c>
      <c r="V80" s="93">
        <f t="shared" si="38"/>
        <v>4.8039866566730911</v>
      </c>
      <c r="W80" s="93">
        <f t="shared" si="39"/>
        <v>1.6013288855576973</v>
      </c>
      <c r="X80" s="106">
        <f t="shared" si="40"/>
        <v>1.1209302198903881</v>
      </c>
    </row>
    <row r="81" spans="5:24">
      <c r="E81" s="6">
        <v>5.4</v>
      </c>
      <c r="F81" s="93">
        <f t="shared" si="25"/>
        <v>1.6585101279366483</v>
      </c>
      <c r="G81" s="93">
        <f t="shared" si="26"/>
        <v>0.3317020255873297</v>
      </c>
      <c r="H81" s="93">
        <f t="shared" si="27"/>
        <v>0.54</v>
      </c>
      <c r="I81" s="93">
        <f t="shared" si="28"/>
        <v>-0.20829797441267034</v>
      </c>
      <c r="J81" s="93">
        <f t="shared" si="29"/>
        <v>1.6585101279366483</v>
      </c>
      <c r="K81" s="93">
        <f t="shared" si="30"/>
        <v>0.49755303838099446</v>
      </c>
      <c r="L81" s="93">
        <f t="shared" si="31"/>
        <v>0.54</v>
      </c>
      <c r="M81" s="93">
        <f t="shared" si="32"/>
        <v>-4.2446961619005574E-2</v>
      </c>
      <c r="N81" s="6" t="s">
        <v>122</v>
      </c>
      <c r="O81" s="2">
        <v>42</v>
      </c>
      <c r="P81" s="93">
        <f t="shared" si="41"/>
        <v>4.6869543652202781</v>
      </c>
      <c r="Q81" s="93">
        <f t="shared" si="34"/>
        <v>1.5895244679368414</v>
      </c>
      <c r="R81" s="93">
        <f t="shared" si="35"/>
        <v>1.1126671275557889</v>
      </c>
      <c r="S81" s="93">
        <f t="shared" si="36"/>
        <v>0.47685734038105243</v>
      </c>
      <c r="T81" s="93">
        <f t="shared" si="37"/>
        <v>0.46869543652202783</v>
      </c>
      <c r="U81" s="93">
        <f t="shared" si="33"/>
        <v>8.1619038590245996E-3</v>
      </c>
      <c r="V81" s="93">
        <f t="shared" si="38"/>
        <v>4.8039866566730911</v>
      </c>
      <c r="W81" s="93">
        <f t="shared" si="39"/>
        <v>1.6013288855576973</v>
      </c>
      <c r="X81" s="106">
        <f t="shared" si="40"/>
        <v>1.1209302198903881</v>
      </c>
    </row>
    <row r="82" spans="5:24">
      <c r="E82" s="6">
        <v>5.5</v>
      </c>
      <c r="F82" s="93">
        <f t="shared" si="25"/>
        <v>1.6676649720406433</v>
      </c>
      <c r="G82" s="93">
        <f t="shared" si="26"/>
        <v>0.33353299440812867</v>
      </c>
      <c r="H82" s="93">
        <f t="shared" si="27"/>
        <v>0.55000000000000004</v>
      </c>
      <c r="I82" s="93">
        <f t="shared" si="28"/>
        <v>-0.21646700559187138</v>
      </c>
      <c r="J82" s="93">
        <f t="shared" si="29"/>
        <v>1.6676649720406433</v>
      </c>
      <c r="K82" s="93">
        <f t="shared" si="30"/>
        <v>0.500299491612193</v>
      </c>
      <c r="L82" s="93">
        <f t="shared" si="31"/>
        <v>0.55000000000000004</v>
      </c>
      <c r="M82" s="93">
        <f t="shared" si="32"/>
        <v>-4.9700508387807041E-2</v>
      </c>
      <c r="N82" s="6" t="s">
        <v>122</v>
      </c>
      <c r="O82" s="2">
        <v>43</v>
      </c>
      <c r="P82" s="93">
        <f t="shared" si="41"/>
        <v>4.6951162690793025</v>
      </c>
      <c r="Q82" s="93">
        <f t="shared" si="34"/>
        <v>1.5903543659080337</v>
      </c>
      <c r="R82" s="93">
        <f t="shared" si="35"/>
        <v>1.1132480561356235</v>
      </c>
      <c r="S82" s="93">
        <f t="shared" si="36"/>
        <v>0.47710630977241009</v>
      </c>
      <c r="T82" s="93">
        <f t="shared" si="37"/>
        <v>0.46951162690793025</v>
      </c>
      <c r="U82" s="93">
        <f t="shared" si="33"/>
        <v>7.5946828644798403E-3</v>
      </c>
      <c r="V82" s="93">
        <f t="shared" si="38"/>
        <v>4.8039866566730911</v>
      </c>
      <c r="W82" s="93">
        <f t="shared" si="39"/>
        <v>1.6013288855576973</v>
      </c>
      <c r="X82" s="106">
        <f t="shared" si="40"/>
        <v>1.1209302198903881</v>
      </c>
    </row>
    <row r="83" spans="5:24">
      <c r="E83" s="6">
        <v>5.6000000000000103</v>
      </c>
      <c r="F83" s="93">
        <f t="shared" si="25"/>
        <v>1.6767040297197389</v>
      </c>
      <c r="G83" s="93">
        <f t="shared" si="26"/>
        <v>0.33534080594394777</v>
      </c>
      <c r="H83" s="93">
        <f t="shared" si="27"/>
        <v>0.56000000000000105</v>
      </c>
      <c r="I83" s="93">
        <f t="shared" si="28"/>
        <v>-0.22465919405605328</v>
      </c>
      <c r="J83" s="93">
        <f t="shared" si="29"/>
        <v>1.6767040297197389</v>
      </c>
      <c r="K83" s="93">
        <f t="shared" si="30"/>
        <v>0.50301120891592166</v>
      </c>
      <c r="L83" s="93">
        <f t="shared" si="31"/>
        <v>0.56000000000000105</v>
      </c>
      <c r="M83" s="93">
        <f t="shared" si="32"/>
        <v>-5.6988791084079393E-2</v>
      </c>
      <c r="N83" s="6" t="s">
        <v>122</v>
      </c>
      <c r="O83" s="2">
        <v>44</v>
      </c>
      <c r="P83" s="93">
        <f t="shared" si="41"/>
        <v>4.7027109519437822</v>
      </c>
      <c r="Q83" s="93">
        <f t="shared" si="34"/>
        <v>1.591125682603683</v>
      </c>
      <c r="R83" s="93">
        <f t="shared" si="35"/>
        <v>1.1137879778225781</v>
      </c>
      <c r="S83" s="93">
        <f t="shared" si="36"/>
        <v>0.47733770478110488</v>
      </c>
      <c r="T83" s="93">
        <f t="shared" si="37"/>
        <v>0.47027109519437826</v>
      </c>
      <c r="U83" s="93">
        <f t="shared" si="33"/>
        <v>7.0666095867266132E-3</v>
      </c>
      <c r="V83" s="93">
        <f t="shared" si="38"/>
        <v>4.8039866566730911</v>
      </c>
      <c r="W83" s="93">
        <f t="shared" si="39"/>
        <v>1.6013288855576973</v>
      </c>
      <c r="X83" s="106">
        <f t="shared" si="40"/>
        <v>1.1209302198903881</v>
      </c>
    </row>
    <row r="84" spans="5:24">
      <c r="E84" s="6">
        <v>5.7000000000000099</v>
      </c>
      <c r="F84" s="93">
        <f t="shared" si="25"/>
        <v>1.685630794413818</v>
      </c>
      <c r="G84" s="93">
        <f t="shared" si="26"/>
        <v>0.33712615888276365</v>
      </c>
      <c r="H84" s="93">
        <f t="shared" si="27"/>
        <v>0.57000000000000106</v>
      </c>
      <c r="I84" s="93">
        <f t="shared" si="28"/>
        <v>-0.23287384111723741</v>
      </c>
      <c r="J84" s="93">
        <f t="shared" si="29"/>
        <v>1.685630794413818</v>
      </c>
      <c r="K84" s="93">
        <f t="shared" si="30"/>
        <v>0.50568923832414536</v>
      </c>
      <c r="L84" s="93">
        <f t="shared" si="31"/>
        <v>0.57000000000000106</v>
      </c>
      <c r="M84" s="93">
        <f t="shared" si="32"/>
        <v>-6.4310761675855699E-2</v>
      </c>
      <c r="N84" s="6" t="s">
        <v>122</v>
      </c>
      <c r="O84" s="2">
        <v>45</v>
      </c>
      <c r="P84" s="93">
        <f t="shared" si="41"/>
        <v>4.7097775615305091</v>
      </c>
      <c r="Q84" s="93">
        <f t="shared" si="34"/>
        <v>1.5918425854043761</v>
      </c>
      <c r="R84" s="93">
        <f t="shared" si="35"/>
        <v>1.1142898097830631</v>
      </c>
      <c r="S84" s="93">
        <f t="shared" si="36"/>
        <v>0.47755277562131282</v>
      </c>
      <c r="T84" s="93">
        <f t="shared" si="37"/>
        <v>0.47097775615305093</v>
      </c>
      <c r="U84" s="93">
        <f t="shared" si="33"/>
        <v>6.575019468261889E-3</v>
      </c>
      <c r="V84" s="93">
        <f t="shared" si="38"/>
        <v>4.8039866566730911</v>
      </c>
      <c r="W84" s="93">
        <f t="shared" si="39"/>
        <v>1.6013288855576973</v>
      </c>
      <c r="X84" s="106">
        <f t="shared" si="40"/>
        <v>1.1209302198903881</v>
      </c>
    </row>
    <row r="85" spans="5:24">
      <c r="E85" s="6">
        <v>5.8000000000000096</v>
      </c>
      <c r="F85" s="93">
        <f t="shared" si="25"/>
        <v>1.6944485950733945</v>
      </c>
      <c r="G85" s="93">
        <f t="shared" si="26"/>
        <v>0.3388897190146789</v>
      </c>
      <c r="H85" s="93">
        <f t="shared" si="27"/>
        <v>0.58000000000000096</v>
      </c>
      <c r="I85" s="93">
        <f t="shared" si="28"/>
        <v>-0.24111028098532206</v>
      </c>
      <c r="J85" s="93">
        <f t="shared" si="29"/>
        <v>1.6944485950733945</v>
      </c>
      <c r="K85" s="93">
        <f t="shared" si="30"/>
        <v>0.50833457852201835</v>
      </c>
      <c r="L85" s="93">
        <f t="shared" si="31"/>
        <v>0.58000000000000096</v>
      </c>
      <c r="M85" s="93">
        <f t="shared" si="32"/>
        <v>-7.1665421477982605E-2</v>
      </c>
      <c r="N85" s="6" t="s">
        <v>122</v>
      </c>
      <c r="O85" s="2">
        <v>46</v>
      </c>
      <c r="P85" s="93">
        <f t="shared" si="41"/>
        <v>4.7163525809987714</v>
      </c>
      <c r="Q85" s="93">
        <f t="shared" si="34"/>
        <v>1.5925089408244331</v>
      </c>
      <c r="R85" s="93">
        <f t="shared" si="35"/>
        <v>1.1147562585771031</v>
      </c>
      <c r="S85" s="93">
        <f t="shared" si="36"/>
        <v>0.47775268224732992</v>
      </c>
      <c r="T85" s="93">
        <f t="shared" si="37"/>
        <v>0.47163525809987716</v>
      </c>
      <c r="U85" s="93">
        <f t="shared" si="33"/>
        <v>6.1174241474527546E-3</v>
      </c>
      <c r="V85" s="93">
        <f t="shared" si="38"/>
        <v>4.8039866566730911</v>
      </c>
      <c r="W85" s="93">
        <f t="shared" si="39"/>
        <v>1.6013288855576973</v>
      </c>
      <c r="X85" s="106">
        <f t="shared" si="40"/>
        <v>1.1209302198903881</v>
      </c>
    </row>
    <row r="86" spans="5:24">
      <c r="E86" s="6">
        <v>5.9000000000000101</v>
      </c>
      <c r="F86" s="93">
        <f t="shared" si="25"/>
        <v>1.7031606065915665</v>
      </c>
      <c r="G86" s="93">
        <f t="shared" si="26"/>
        <v>0.34063212131831333</v>
      </c>
      <c r="H86" s="93">
        <f t="shared" si="27"/>
        <v>0.59000000000000108</v>
      </c>
      <c r="I86" s="93">
        <f t="shared" si="28"/>
        <v>-0.24936787868168775</v>
      </c>
      <c r="J86" s="93">
        <f t="shared" si="29"/>
        <v>1.7031606065915665</v>
      </c>
      <c r="K86" s="93">
        <f t="shared" si="30"/>
        <v>0.51094818197746994</v>
      </c>
      <c r="L86" s="93">
        <f t="shared" si="31"/>
        <v>0.59000000000000108</v>
      </c>
      <c r="M86" s="93">
        <f t="shared" si="32"/>
        <v>-7.905181802253114E-2</v>
      </c>
      <c r="N86" s="6" t="s">
        <v>122</v>
      </c>
      <c r="O86" s="2">
        <v>47</v>
      </c>
      <c r="P86" s="93">
        <f t="shared" si="41"/>
        <v>4.7224700051462243</v>
      </c>
      <c r="Q86" s="93">
        <f t="shared" si="34"/>
        <v>1.5931283368363589</v>
      </c>
      <c r="R86" s="93">
        <f t="shared" si="35"/>
        <v>1.1151898357854511</v>
      </c>
      <c r="S86" s="93">
        <f t="shared" si="36"/>
        <v>0.47793850105090763</v>
      </c>
      <c r="T86" s="93">
        <f t="shared" si="37"/>
        <v>0.47224700051462243</v>
      </c>
      <c r="U86" s="93">
        <f t="shared" si="33"/>
        <v>5.6915005362851989E-3</v>
      </c>
      <c r="V86" s="93">
        <f t="shared" si="38"/>
        <v>4.8039866566730911</v>
      </c>
      <c r="W86" s="93">
        <f t="shared" si="39"/>
        <v>1.6013288855576973</v>
      </c>
      <c r="X86" s="106">
        <f t="shared" si="40"/>
        <v>1.1209302198903881</v>
      </c>
    </row>
    <row r="87" spans="5:24">
      <c r="E87" s="6">
        <v>6.0000000000000098</v>
      </c>
      <c r="F87" s="93">
        <f t="shared" si="25"/>
        <v>1.7117698594097059</v>
      </c>
      <c r="G87" s="93">
        <f t="shared" si="26"/>
        <v>0.34235397188194122</v>
      </c>
      <c r="H87" s="93">
        <f t="shared" si="27"/>
        <v>0.60000000000000098</v>
      </c>
      <c r="I87" s="93">
        <f t="shared" si="28"/>
        <v>-0.25764602811805976</v>
      </c>
      <c r="J87" s="93">
        <f t="shared" si="29"/>
        <v>1.7117698594097059</v>
      </c>
      <c r="K87" s="93">
        <f t="shared" si="30"/>
        <v>0.5135309578229118</v>
      </c>
      <c r="L87" s="93">
        <f t="shared" si="31"/>
        <v>0.60000000000000098</v>
      </c>
      <c r="M87" s="93">
        <f t="shared" si="32"/>
        <v>-8.6469042177089173E-2</v>
      </c>
      <c r="N87" s="6" t="s">
        <v>122</v>
      </c>
      <c r="O87" s="2">
        <v>48</v>
      </c>
      <c r="P87" s="93">
        <f t="shared" si="41"/>
        <v>4.7281615056825093</v>
      </c>
      <c r="Q87" s="93">
        <f t="shared" si="34"/>
        <v>1.593704103456324</v>
      </c>
      <c r="R87" s="93">
        <f t="shared" si="35"/>
        <v>1.1155928724194266</v>
      </c>
      <c r="S87" s="93">
        <f t="shared" si="36"/>
        <v>0.47811123103689718</v>
      </c>
      <c r="T87" s="93">
        <f t="shared" si="37"/>
        <v>0.47281615056825094</v>
      </c>
      <c r="U87" s="93">
        <f t="shared" si="33"/>
        <v>5.2950804686462405E-3</v>
      </c>
      <c r="V87" s="93">
        <f t="shared" si="38"/>
        <v>4.8039866566730911</v>
      </c>
      <c r="W87" s="93">
        <f t="shared" si="39"/>
        <v>1.6013288855576973</v>
      </c>
      <c r="X87" s="106">
        <f t="shared" si="40"/>
        <v>1.1209302198903881</v>
      </c>
    </row>
    <row r="88" spans="5:24">
      <c r="E88" s="6">
        <v>6.1000000000000103</v>
      </c>
      <c r="F88" s="93">
        <f t="shared" si="25"/>
        <v>1.720279248374931</v>
      </c>
      <c r="G88" s="93">
        <f t="shared" si="26"/>
        <v>0.3440558496749862</v>
      </c>
      <c r="H88" s="93">
        <f t="shared" si="27"/>
        <v>0.6100000000000011</v>
      </c>
      <c r="I88" s="93">
        <f t="shared" si="28"/>
        <v>-0.26594415032501489</v>
      </c>
      <c r="J88" s="93">
        <f t="shared" si="29"/>
        <v>1.720279248374931</v>
      </c>
      <c r="K88" s="93">
        <f t="shared" si="30"/>
        <v>0.51608377451247922</v>
      </c>
      <c r="L88" s="93">
        <f t="shared" si="31"/>
        <v>0.6100000000000011</v>
      </c>
      <c r="M88" s="93">
        <f t="shared" si="32"/>
        <v>-9.3916225487521876E-2</v>
      </c>
      <c r="N88" s="6" t="s">
        <v>122</v>
      </c>
      <c r="O88" s="2">
        <v>49</v>
      </c>
      <c r="P88" s="93">
        <f t="shared" si="41"/>
        <v>4.7334565861511555</v>
      </c>
      <c r="Q88" s="93">
        <f t="shared" si="34"/>
        <v>1.5942393317373225</v>
      </c>
      <c r="R88" s="93">
        <f t="shared" si="35"/>
        <v>1.1159675322161255</v>
      </c>
      <c r="S88" s="93">
        <f t="shared" si="36"/>
        <v>0.47827179952119669</v>
      </c>
      <c r="T88" s="93">
        <f t="shared" si="37"/>
        <v>0.47334565861511557</v>
      </c>
      <c r="U88" s="93">
        <f t="shared" si="33"/>
        <v>4.9261409060811223E-3</v>
      </c>
      <c r="V88" s="93">
        <f t="shared" si="38"/>
        <v>4.8039866566730911</v>
      </c>
      <c r="W88" s="93">
        <f t="shared" si="39"/>
        <v>1.6013288855576973</v>
      </c>
      <c r="X88" s="106">
        <f t="shared" si="40"/>
        <v>1.1209302198903881</v>
      </c>
    </row>
    <row r="89" spans="5:24">
      <c r="E89" s="6">
        <v>6.2000000000000099</v>
      </c>
      <c r="F89" s="93">
        <f t="shared" si="25"/>
        <v>1.7286915409188959</v>
      </c>
      <c r="G89" s="93">
        <f t="shared" si="26"/>
        <v>0.34573830818377921</v>
      </c>
      <c r="H89" s="93">
        <f t="shared" si="27"/>
        <v>0.62000000000000099</v>
      </c>
      <c r="I89" s="93">
        <f t="shared" si="28"/>
        <v>-0.27426169181622179</v>
      </c>
      <c r="J89" s="93">
        <f t="shared" si="29"/>
        <v>1.7286915409188959</v>
      </c>
      <c r="K89" s="93">
        <f t="shared" si="30"/>
        <v>0.51860746227566878</v>
      </c>
      <c r="L89" s="93">
        <f t="shared" si="31"/>
        <v>0.62000000000000099</v>
      </c>
      <c r="M89" s="93">
        <f t="shared" si="32"/>
        <v>-0.10139253772433221</v>
      </c>
      <c r="N89" s="6" t="s">
        <v>122</v>
      </c>
      <c r="O89" s="2">
        <v>50</v>
      </c>
      <c r="P89" s="93">
        <f t="shared" si="41"/>
        <v>4.7383827270572363</v>
      </c>
      <c r="Q89" s="93">
        <f t="shared" si="34"/>
        <v>1.5947368913027971</v>
      </c>
      <c r="R89" s="93">
        <f t="shared" si="35"/>
        <v>1.1163158239119579</v>
      </c>
      <c r="S89" s="93">
        <f t="shared" si="36"/>
        <v>0.47842106739083912</v>
      </c>
      <c r="T89" s="93">
        <f t="shared" si="37"/>
        <v>0.47383827270572365</v>
      </c>
      <c r="U89" s="93">
        <f t="shared" si="33"/>
        <v>4.5827946851154655E-3</v>
      </c>
      <c r="V89" s="93">
        <f t="shared" si="38"/>
        <v>4.8039866566730911</v>
      </c>
      <c r="W89" s="93">
        <f t="shared" si="39"/>
        <v>1.6013288855576973</v>
      </c>
      <c r="X89" s="106">
        <f t="shared" si="40"/>
        <v>1.1209302198903881</v>
      </c>
    </row>
    <row r="90" spans="5:24">
      <c r="E90" s="6">
        <v>6.3000000000000096</v>
      </c>
      <c r="F90" s="93">
        <f t="shared" si="25"/>
        <v>1.7370093846199555</v>
      </c>
      <c r="G90" s="93">
        <f t="shared" si="26"/>
        <v>0.3474018769239911</v>
      </c>
      <c r="H90" s="93">
        <f t="shared" si="27"/>
        <v>0.630000000000001</v>
      </c>
      <c r="I90" s="93">
        <f t="shared" si="28"/>
        <v>-0.2825981230760099</v>
      </c>
      <c r="J90" s="93">
        <f t="shared" si="29"/>
        <v>1.7370093846199555</v>
      </c>
      <c r="K90" s="93">
        <f t="shared" si="30"/>
        <v>0.52110281538598657</v>
      </c>
      <c r="L90" s="93">
        <f t="shared" si="31"/>
        <v>0.630000000000001</v>
      </c>
      <c r="M90" s="93">
        <f t="shared" si="32"/>
        <v>-0.10889718461401443</v>
      </c>
      <c r="N90" s="6" t="s">
        <v>122</v>
      </c>
      <c r="O90" s="2">
        <v>51</v>
      </c>
      <c r="P90" s="93">
        <f t="shared" si="41"/>
        <v>4.7429655217423514</v>
      </c>
      <c r="Q90" s="93">
        <f t="shared" si="34"/>
        <v>1.595199446541165</v>
      </c>
      <c r="R90" s="93">
        <f t="shared" si="35"/>
        <v>1.1166396125788154</v>
      </c>
      <c r="S90" s="93">
        <f t="shared" si="36"/>
        <v>0.47855983396234947</v>
      </c>
      <c r="T90" s="93">
        <f t="shared" si="37"/>
        <v>0.47429655217423516</v>
      </c>
      <c r="U90" s="93">
        <f t="shared" si="33"/>
        <v>4.2632817881143037E-3</v>
      </c>
      <c r="V90" s="93">
        <f t="shared" si="38"/>
        <v>4.8039866566730911</v>
      </c>
      <c r="W90" s="93">
        <f t="shared" si="39"/>
        <v>1.6013288855576973</v>
      </c>
      <c r="X90" s="106">
        <f t="shared" si="40"/>
        <v>1.1209302198903881</v>
      </c>
    </row>
    <row r="91" spans="5:24">
      <c r="E91" s="6">
        <v>6.4000000000000101</v>
      </c>
      <c r="F91" s="93">
        <f t="shared" ref="F91:F122" si="42">$C$24*E91^($C$21)</f>
        <v>1.745235314204193</v>
      </c>
      <c r="G91" s="93">
        <f t="shared" ref="G91:G122" si="43">$C$23*F91</f>
        <v>0.34904706284083864</v>
      </c>
      <c r="H91" s="93">
        <f t="shared" ref="H91:H122" si="44">$C$22*E91</f>
        <v>0.64000000000000101</v>
      </c>
      <c r="I91" s="93">
        <f t="shared" ref="I91:I122" si="45">G91-H91</f>
        <v>-0.29095293715916237</v>
      </c>
      <c r="J91" s="93">
        <f t="shared" ref="J91:J122" si="46">$D$24*E91^($D$21)</f>
        <v>1.745235314204193</v>
      </c>
      <c r="K91" s="93">
        <f t="shared" ref="K91:K122" si="47">$D$23*J91</f>
        <v>0.52357059426125785</v>
      </c>
      <c r="L91" s="93">
        <f t="shared" ref="L91:L122" si="48">$D$22*E91</f>
        <v>0.64000000000000101</v>
      </c>
      <c r="M91" s="93">
        <f t="shared" ref="M91:M122" si="49">K91-L91</f>
        <v>-0.11642940573874316</v>
      </c>
      <c r="N91" s="6" t="s">
        <v>122</v>
      </c>
      <c r="O91" s="2">
        <v>52</v>
      </c>
      <c r="P91" s="93">
        <f t="shared" si="41"/>
        <v>4.7472288035304659</v>
      </c>
      <c r="Q91" s="93">
        <f t="shared" si="34"/>
        <v>1.5956294715706445</v>
      </c>
      <c r="R91" s="93">
        <f t="shared" si="35"/>
        <v>1.1169406300994511</v>
      </c>
      <c r="S91" s="93">
        <f t="shared" si="36"/>
        <v>0.47868884147119334</v>
      </c>
      <c r="T91" s="93">
        <f t="shared" si="37"/>
        <v>0.47472288035304661</v>
      </c>
      <c r="U91" s="93">
        <f t="shared" si="33"/>
        <v>3.9659611181467325E-3</v>
      </c>
      <c r="V91" s="93">
        <f t="shared" si="38"/>
        <v>4.8039866566730911</v>
      </c>
      <c r="W91" s="93">
        <f t="shared" si="39"/>
        <v>1.6013288855576973</v>
      </c>
      <c r="X91" s="106">
        <f t="shared" si="40"/>
        <v>1.1209302198903881</v>
      </c>
    </row>
    <row r="92" spans="5:24">
      <c r="E92" s="6">
        <v>6.5000000000000098</v>
      </c>
      <c r="F92" s="93">
        <f t="shared" si="42"/>
        <v>1.7533717580350292</v>
      </c>
      <c r="G92" s="93">
        <f t="shared" si="43"/>
        <v>0.35067435160700589</v>
      </c>
      <c r="H92" s="93">
        <f t="shared" si="44"/>
        <v>0.65000000000000102</v>
      </c>
      <c r="I92" s="93">
        <f t="shared" si="45"/>
        <v>-0.29932564839299514</v>
      </c>
      <c r="J92" s="93">
        <f t="shared" si="46"/>
        <v>1.7533717580350292</v>
      </c>
      <c r="K92" s="93">
        <f t="shared" si="47"/>
        <v>0.52601152741050872</v>
      </c>
      <c r="L92" s="93">
        <f t="shared" si="48"/>
        <v>0.65000000000000102</v>
      </c>
      <c r="M92" s="93">
        <f t="shared" si="49"/>
        <v>-0.1239884725894923</v>
      </c>
      <c r="N92" s="6" t="s">
        <v>122</v>
      </c>
      <c r="O92" s="2">
        <v>53</v>
      </c>
      <c r="P92" s="93">
        <f t="shared" si="41"/>
        <v>4.7511947646486128</v>
      </c>
      <c r="Q92" s="93">
        <f t="shared" si="34"/>
        <v>1.5960292640738898</v>
      </c>
      <c r="R92" s="93">
        <f t="shared" si="35"/>
        <v>1.1172204848517229</v>
      </c>
      <c r="S92" s="93">
        <f t="shared" si="36"/>
        <v>0.47880877922216691</v>
      </c>
      <c r="T92" s="93">
        <f t="shared" si="37"/>
        <v>0.4751194764648613</v>
      </c>
      <c r="U92" s="93">
        <f t="shared" si="33"/>
        <v>3.6893027573056125E-3</v>
      </c>
      <c r="V92" s="93">
        <f t="shared" si="38"/>
        <v>4.8039866566730911</v>
      </c>
      <c r="W92" s="93">
        <f t="shared" si="39"/>
        <v>1.6013288855576973</v>
      </c>
      <c r="X92" s="106">
        <f t="shared" si="40"/>
        <v>1.1209302198903881</v>
      </c>
    </row>
    <row r="93" spans="5:24">
      <c r="E93" s="6">
        <v>6.6000000000000103</v>
      </c>
      <c r="F93" s="93">
        <f t="shared" si="42"/>
        <v>1.7614210441360254</v>
      </c>
      <c r="G93" s="93">
        <f t="shared" si="43"/>
        <v>0.35228420882720513</v>
      </c>
      <c r="H93" s="93">
        <f t="shared" si="44"/>
        <v>0.66000000000000103</v>
      </c>
      <c r="I93" s="93">
        <f t="shared" si="45"/>
        <v>-0.3077157911727959</v>
      </c>
      <c r="J93" s="93">
        <f t="shared" si="46"/>
        <v>1.7614210441360254</v>
      </c>
      <c r="K93" s="93">
        <f t="shared" si="47"/>
        <v>0.52842631324080758</v>
      </c>
      <c r="L93" s="93">
        <f t="shared" si="48"/>
        <v>0.66000000000000103</v>
      </c>
      <c r="M93" s="93">
        <f t="shared" si="49"/>
        <v>-0.13157368675919345</v>
      </c>
      <c r="N93" s="6" t="s">
        <v>122</v>
      </c>
      <c r="O93" s="2">
        <v>54</v>
      </c>
      <c r="P93" s="93">
        <f t="shared" si="41"/>
        <v>4.7548840674059187</v>
      </c>
      <c r="Q93" s="93">
        <f t="shared" si="34"/>
        <v>1.5964009580930749</v>
      </c>
      <c r="R93" s="93">
        <f t="shared" si="35"/>
        <v>1.1174806706651523</v>
      </c>
      <c r="S93" s="93">
        <f t="shared" si="36"/>
        <v>0.47892028742792248</v>
      </c>
      <c r="T93" s="93">
        <f t="shared" si="37"/>
        <v>0.4754884067405919</v>
      </c>
      <c r="U93" s="93">
        <f t="shared" si="33"/>
        <v>3.4318806873305796E-3</v>
      </c>
      <c r="V93" s="93">
        <f t="shared" si="38"/>
        <v>4.8039866566730911</v>
      </c>
      <c r="W93" s="93">
        <f t="shared" si="39"/>
        <v>1.6013288855576973</v>
      </c>
      <c r="X93" s="106">
        <f t="shared" si="40"/>
        <v>1.1209302198903881</v>
      </c>
    </row>
    <row r="94" spans="5:24">
      <c r="E94" s="6">
        <v>6.7000000000000099</v>
      </c>
      <c r="F94" s="93">
        <f t="shared" si="42"/>
        <v>1.7693854057869891</v>
      </c>
      <c r="G94" s="93">
        <f t="shared" si="43"/>
        <v>0.35387708115739785</v>
      </c>
      <c r="H94" s="93">
        <f t="shared" si="44"/>
        <v>0.67000000000000104</v>
      </c>
      <c r="I94" s="93">
        <f t="shared" si="45"/>
        <v>-0.31612291884260318</v>
      </c>
      <c r="J94" s="93">
        <f t="shared" si="46"/>
        <v>1.7693854057869891</v>
      </c>
      <c r="K94" s="93">
        <f t="shared" si="47"/>
        <v>0.53081562173609675</v>
      </c>
      <c r="L94" s="93">
        <f t="shared" si="48"/>
        <v>0.67000000000000104</v>
      </c>
      <c r="M94" s="93">
        <f t="shared" si="49"/>
        <v>-0.13918437826390428</v>
      </c>
      <c r="N94" s="6" t="s">
        <v>122</v>
      </c>
      <c r="O94" s="2">
        <v>55</v>
      </c>
      <c r="P94" s="93">
        <f t="shared" si="41"/>
        <v>4.7583159480932498</v>
      </c>
      <c r="Q94" s="93">
        <f t="shared" si="34"/>
        <v>1.5967465358680948</v>
      </c>
      <c r="R94" s="93">
        <f t="shared" si="35"/>
        <v>1.1177225751076663</v>
      </c>
      <c r="S94" s="93">
        <f t="shared" si="36"/>
        <v>0.47902396076042841</v>
      </c>
      <c r="T94" s="93">
        <f t="shared" si="37"/>
        <v>0.47583159480932502</v>
      </c>
      <c r="U94" s="93">
        <f t="shared" si="33"/>
        <v>3.1923659511033931E-3</v>
      </c>
      <c r="V94" s="93">
        <f t="shared" si="38"/>
        <v>4.8039866566730911</v>
      </c>
      <c r="W94" s="93">
        <f t="shared" si="39"/>
        <v>1.6013288855576973</v>
      </c>
      <c r="X94" s="106">
        <f t="shared" si="40"/>
        <v>1.1209302198903881</v>
      </c>
    </row>
    <row r="95" spans="5:24">
      <c r="E95" s="6">
        <v>6.8000000000000096</v>
      </c>
      <c r="F95" s="93">
        <f t="shared" si="42"/>
        <v>1.7772669867295039</v>
      </c>
      <c r="G95" s="93">
        <f t="shared" si="43"/>
        <v>0.35545339734590081</v>
      </c>
      <c r="H95" s="93">
        <f t="shared" si="44"/>
        <v>0.68000000000000105</v>
      </c>
      <c r="I95" s="93">
        <f t="shared" si="45"/>
        <v>-0.32454660265410024</v>
      </c>
      <c r="J95" s="93">
        <f t="shared" si="46"/>
        <v>1.7772669867295039</v>
      </c>
      <c r="K95" s="93">
        <f t="shared" si="47"/>
        <v>0.53318009601885119</v>
      </c>
      <c r="L95" s="93">
        <f t="shared" si="48"/>
        <v>0.68000000000000105</v>
      </c>
      <c r="M95" s="93">
        <f t="shared" si="49"/>
        <v>-0.14681990398114986</v>
      </c>
      <c r="N95" s="6" t="s">
        <v>122</v>
      </c>
      <c r="O95" s="2">
        <v>56</v>
      </c>
      <c r="P95" s="93">
        <f t="shared" si="41"/>
        <v>4.7615083140443533</v>
      </c>
      <c r="Q95" s="93">
        <f t="shared" si="34"/>
        <v>1.5970678387933646</v>
      </c>
      <c r="R95" s="93">
        <f t="shared" si="35"/>
        <v>1.1179474871553552</v>
      </c>
      <c r="S95" s="93">
        <f t="shared" si="36"/>
        <v>0.47912035163800937</v>
      </c>
      <c r="T95" s="93">
        <f t="shared" si="37"/>
        <v>0.47615083140443537</v>
      </c>
      <c r="U95" s="93">
        <f t="shared" si="33"/>
        <v>2.9695202335739967E-3</v>
      </c>
      <c r="V95" s="93">
        <f t="shared" si="38"/>
        <v>4.8039866566730911</v>
      </c>
      <c r="W95" s="93">
        <f t="shared" si="39"/>
        <v>1.6013288855576973</v>
      </c>
      <c r="X95" s="106">
        <f t="shared" si="40"/>
        <v>1.1209302198903881</v>
      </c>
    </row>
    <row r="96" spans="5:24">
      <c r="E96" s="6">
        <v>6.9000000000000101</v>
      </c>
      <c r="F96" s="93">
        <f t="shared" si="42"/>
        <v>1.7850678460144573</v>
      </c>
      <c r="G96" s="93">
        <f t="shared" si="43"/>
        <v>0.35701356920289151</v>
      </c>
      <c r="H96" s="93">
        <f t="shared" si="44"/>
        <v>0.69000000000000106</v>
      </c>
      <c r="I96" s="93">
        <f t="shared" si="45"/>
        <v>-0.33298643079710954</v>
      </c>
      <c r="J96" s="93">
        <f t="shared" si="46"/>
        <v>1.7850678460144573</v>
      </c>
      <c r="K96" s="93">
        <f t="shared" si="47"/>
        <v>0.53552035380433716</v>
      </c>
      <c r="L96" s="93">
        <f t="shared" si="48"/>
        <v>0.69000000000000106</v>
      </c>
      <c r="M96" s="93">
        <f t="shared" si="49"/>
        <v>-0.1544796461956639</v>
      </c>
      <c r="N96" s="6" t="s">
        <v>122</v>
      </c>
      <c r="O96" s="2">
        <v>57</v>
      </c>
      <c r="P96" s="93">
        <f t="shared" si="41"/>
        <v>4.764477834277927</v>
      </c>
      <c r="Q96" s="93">
        <f t="shared" si="34"/>
        <v>1.5973665775622261</v>
      </c>
      <c r="R96" s="93">
        <f t="shared" si="35"/>
        <v>1.1181566042935582</v>
      </c>
      <c r="S96" s="93">
        <f t="shared" si="36"/>
        <v>0.47920997326866782</v>
      </c>
      <c r="T96" s="93">
        <f t="shared" si="37"/>
        <v>0.4764477834277927</v>
      </c>
      <c r="U96" s="93">
        <f t="shared" si="33"/>
        <v>2.7621898408751178E-3</v>
      </c>
      <c r="V96" s="93">
        <f t="shared" si="38"/>
        <v>4.8039866566730911</v>
      </c>
      <c r="W96" s="93">
        <f t="shared" si="39"/>
        <v>1.6013288855576973</v>
      </c>
      <c r="X96" s="106">
        <f t="shared" si="40"/>
        <v>1.1209302198903881</v>
      </c>
    </row>
    <row r="97" spans="5:24">
      <c r="E97" s="6">
        <v>7.0000000000000098</v>
      </c>
      <c r="F97" s="93">
        <f t="shared" si="42"/>
        <v>1.792789962520998</v>
      </c>
      <c r="G97" s="93">
        <f t="shared" si="43"/>
        <v>0.35855799250419962</v>
      </c>
      <c r="H97" s="93">
        <f t="shared" si="44"/>
        <v>0.70000000000000107</v>
      </c>
      <c r="I97" s="93">
        <f t="shared" si="45"/>
        <v>-0.34144200749580145</v>
      </c>
      <c r="J97" s="93">
        <f t="shared" si="46"/>
        <v>1.792789962520998</v>
      </c>
      <c r="K97" s="93">
        <f t="shared" si="47"/>
        <v>0.53783698875629937</v>
      </c>
      <c r="L97" s="93">
        <f t="shared" si="48"/>
        <v>0.70000000000000107</v>
      </c>
      <c r="M97" s="93">
        <f t="shared" si="49"/>
        <v>-0.16216301124370169</v>
      </c>
      <c r="N97" s="6" t="s">
        <v>122</v>
      </c>
      <c r="O97" s="2">
        <v>58</v>
      </c>
      <c r="P97" s="93">
        <f t="shared" si="41"/>
        <v>4.7672400241188022</v>
      </c>
      <c r="Q97" s="93">
        <f t="shared" si="34"/>
        <v>1.5976443415621118</v>
      </c>
      <c r="R97" s="93">
        <f t="shared" si="35"/>
        <v>1.1183510390934781</v>
      </c>
      <c r="S97" s="93">
        <f t="shared" si="36"/>
        <v>0.4792933024686335</v>
      </c>
      <c r="T97" s="93">
        <f t="shared" si="37"/>
        <v>0.47672400241188023</v>
      </c>
      <c r="U97" s="93">
        <f t="shared" ref="U97:U128" si="50">S97-T97</f>
        <v>2.5693000567532653E-3</v>
      </c>
      <c r="V97" s="93">
        <f t="shared" si="38"/>
        <v>4.8039866566730911</v>
      </c>
      <c r="W97" s="93">
        <f t="shared" si="39"/>
        <v>1.6013288855576973</v>
      </c>
      <c r="X97" s="106">
        <f t="shared" si="40"/>
        <v>1.1209302198903881</v>
      </c>
    </row>
    <row r="98" spans="5:24">
      <c r="E98" s="6">
        <v>7.1000000000000103</v>
      </c>
      <c r="F98" s="93">
        <f t="shared" si="42"/>
        <v>1.8004352391735476</v>
      </c>
      <c r="G98" s="93">
        <f t="shared" si="43"/>
        <v>0.36008704783470957</v>
      </c>
      <c r="H98" s="93">
        <f t="shared" si="44"/>
        <v>0.71000000000000107</v>
      </c>
      <c r="I98" s="93">
        <f t="shared" si="45"/>
        <v>-0.3499129521652915</v>
      </c>
      <c r="J98" s="93">
        <f t="shared" si="46"/>
        <v>1.8004352391735476</v>
      </c>
      <c r="K98" s="93">
        <f t="shared" si="47"/>
        <v>0.54013057175206425</v>
      </c>
      <c r="L98" s="93">
        <f t="shared" si="48"/>
        <v>0.71000000000000107</v>
      </c>
      <c r="M98" s="93">
        <f t="shared" si="49"/>
        <v>-0.16986942824793683</v>
      </c>
      <c r="N98" s="6" t="s">
        <v>122</v>
      </c>
      <c r="O98" s="2">
        <v>59</v>
      </c>
      <c r="P98" s="93">
        <f t="shared" si="41"/>
        <v>4.7698093241755553</v>
      </c>
      <c r="Q98" s="93">
        <f t="shared" si="34"/>
        <v>1.5979026075783194</v>
      </c>
      <c r="R98" s="93">
        <f t="shared" si="35"/>
        <v>1.1185318253048235</v>
      </c>
      <c r="S98" s="93">
        <f t="shared" si="36"/>
        <v>0.47937078227349578</v>
      </c>
      <c r="T98" s="93">
        <f t="shared" si="37"/>
        <v>0.47698093241755557</v>
      </c>
      <c r="U98" s="93">
        <f t="shared" si="50"/>
        <v>2.389849855940207E-3</v>
      </c>
      <c r="V98" s="93">
        <f t="shared" si="38"/>
        <v>4.8039866566730911</v>
      </c>
      <c r="W98" s="93">
        <f t="shared" si="39"/>
        <v>1.6013288855576973</v>
      </c>
      <c r="X98" s="106">
        <f t="shared" si="40"/>
        <v>1.1209302198903881</v>
      </c>
    </row>
    <row r="99" spans="5:24">
      <c r="E99" s="6">
        <v>7.2000000000000099</v>
      </c>
      <c r="F99" s="93">
        <f t="shared" si="42"/>
        <v>1.8080055068809928</v>
      </c>
      <c r="G99" s="93">
        <f t="shared" si="43"/>
        <v>0.36160110137619861</v>
      </c>
      <c r="H99" s="93">
        <f t="shared" si="44"/>
        <v>0.72000000000000108</v>
      </c>
      <c r="I99" s="93">
        <f t="shared" si="45"/>
        <v>-0.35839889862380248</v>
      </c>
      <c r="J99" s="93">
        <f t="shared" si="46"/>
        <v>1.8080055068809928</v>
      </c>
      <c r="K99" s="93">
        <f t="shared" si="47"/>
        <v>0.5424016520642978</v>
      </c>
      <c r="L99" s="93">
        <f t="shared" si="48"/>
        <v>0.72000000000000108</v>
      </c>
      <c r="M99" s="93">
        <f t="shared" si="49"/>
        <v>-0.17759834793570328</v>
      </c>
      <c r="N99" s="6" t="s">
        <v>122</v>
      </c>
      <c r="O99" s="2">
        <v>60</v>
      </c>
      <c r="P99" s="93">
        <f t="shared" si="41"/>
        <v>4.7721991740314955</v>
      </c>
      <c r="Q99" s="93">
        <f t="shared" si="34"/>
        <v>1.5981427478594472</v>
      </c>
      <c r="R99" s="93">
        <f t="shared" si="35"/>
        <v>1.1186999235016131</v>
      </c>
      <c r="S99" s="93">
        <f t="shared" si="36"/>
        <v>0.47944282435783414</v>
      </c>
      <c r="T99" s="93">
        <f t="shared" si="37"/>
        <v>0.47721991740314956</v>
      </c>
      <c r="U99" s="93">
        <f t="shared" si="50"/>
        <v>2.2229069546845781E-3</v>
      </c>
      <c r="V99" s="93">
        <f t="shared" si="38"/>
        <v>4.8039866566730911</v>
      </c>
      <c r="W99" s="93">
        <f t="shared" si="39"/>
        <v>1.6013288855576973</v>
      </c>
      <c r="X99" s="106">
        <f t="shared" si="40"/>
        <v>1.1209302198903881</v>
      </c>
    </row>
    <row r="100" spans="5:24">
      <c r="E100" s="6">
        <v>7.3000000000000096</v>
      </c>
      <c r="F100" s="93">
        <f t="shared" si="42"/>
        <v>1.8155025282199493</v>
      </c>
      <c r="G100" s="93">
        <f t="shared" si="43"/>
        <v>0.36310050564398988</v>
      </c>
      <c r="H100" s="93">
        <f t="shared" si="44"/>
        <v>0.73000000000000098</v>
      </c>
      <c r="I100" s="93">
        <f t="shared" si="45"/>
        <v>-0.3668994943560111</v>
      </c>
      <c r="J100" s="93">
        <f t="shared" si="46"/>
        <v>1.8155025282199493</v>
      </c>
      <c r="K100" s="93">
        <f t="shared" si="47"/>
        <v>0.54465075846598476</v>
      </c>
      <c r="L100" s="93">
        <f t="shared" si="48"/>
        <v>0.73000000000000098</v>
      </c>
      <c r="M100" s="93">
        <f t="shared" si="49"/>
        <v>-0.18534924153401622</v>
      </c>
      <c r="N100" s="6" t="s">
        <v>122</v>
      </c>
      <c r="O100" s="2">
        <v>61</v>
      </c>
      <c r="P100" s="93">
        <f t="shared" si="41"/>
        <v>4.7744220809861799</v>
      </c>
      <c r="Q100" s="93">
        <f t="shared" si="34"/>
        <v>1.5983660375931741</v>
      </c>
      <c r="R100" s="93">
        <f t="shared" si="35"/>
        <v>1.1188562263152217</v>
      </c>
      <c r="S100" s="93">
        <f t="shared" si="36"/>
        <v>0.47950981127795222</v>
      </c>
      <c r="T100" s="93">
        <f t="shared" si="37"/>
        <v>0.47744220809861804</v>
      </c>
      <c r="U100" s="93">
        <f t="shared" si="50"/>
        <v>2.0676031793341876E-3</v>
      </c>
      <c r="V100" s="93">
        <f t="shared" si="38"/>
        <v>4.8039866566730911</v>
      </c>
      <c r="W100" s="93">
        <f t="shared" si="39"/>
        <v>1.6013288855576973</v>
      </c>
      <c r="X100" s="106">
        <f t="shared" si="40"/>
        <v>1.1209302198903881</v>
      </c>
    </row>
    <row r="101" spans="5:24">
      <c r="E101" s="6">
        <v>7.4000000000000101</v>
      </c>
      <c r="F101" s="93">
        <f t="shared" si="42"/>
        <v>1.8229280008819855</v>
      </c>
      <c r="G101" s="93">
        <f t="shared" si="43"/>
        <v>0.36458560017639713</v>
      </c>
      <c r="H101" s="93">
        <f t="shared" si="44"/>
        <v>0.7400000000000011</v>
      </c>
      <c r="I101" s="93">
        <f t="shared" si="45"/>
        <v>-0.37541439982360397</v>
      </c>
      <c r="J101" s="93">
        <f t="shared" si="46"/>
        <v>1.8229280008819855</v>
      </c>
      <c r="K101" s="93">
        <f t="shared" si="47"/>
        <v>0.54687840026459567</v>
      </c>
      <c r="L101" s="93">
        <f t="shared" si="48"/>
        <v>0.7400000000000011</v>
      </c>
      <c r="M101" s="93">
        <f t="shared" si="49"/>
        <v>-0.19312159973540544</v>
      </c>
      <c r="N101" s="6" t="s">
        <v>122</v>
      </c>
      <c r="O101" s="2">
        <v>62</v>
      </c>
      <c r="P101" s="93">
        <f t="shared" si="41"/>
        <v>4.7764896841655142</v>
      </c>
      <c r="Q101" s="93">
        <f t="shared" si="34"/>
        <v>1.5985736618371158</v>
      </c>
      <c r="R101" s="93">
        <f t="shared" si="35"/>
        <v>1.1190015632859809</v>
      </c>
      <c r="S101" s="93">
        <f t="shared" si="36"/>
        <v>0.4795720985511347</v>
      </c>
      <c r="T101" s="93">
        <f t="shared" si="37"/>
        <v>0.47764896841655147</v>
      </c>
      <c r="U101" s="93">
        <f t="shared" si="50"/>
        <v>1.9231301345832286E-3</v>
      </c>
      <c r="V101" s="93">
        <f t="shared" si="38"/>
        <v>4.8039866566730911</v>
      </c>
      <c r="W101" s="93">
        <f t="shared" si="39"/>
        <v>1.6013288855576973</v>
      </c>
      <c r="X101" s="106">
        <f t="shared" si="40"/>
        <v>1.1209302198903881</v>
      </c>
    </row>
    <row r="102" spans="5:24">
      <c r="E102" s="6">
        <v>7.5000000000000204</v>
      </c>
      <c r="F102" s="93">
        <f t="shared" si="42"/>
        <v>1.8302835609029096</v>
      </c>
      <c r="G102" s="93">
        <f t="shared" si="43"/>
        <v>0.36605671218058194</v>
      </c>
      <c r="H102" s="93">
        <f t="shared" si="44"/>
        <v>0.75000000000000211</v>
      </c>
      <c r="I102" s="93">
        <f t="shared" si="45"/>
        <v>-0.38394328781942016</v>
      </c>
      <c r="J102" s="93">
        <f t="shared" si="46"/>
        <v>1.8302835609029096</v>
      </c>
      <c r="K102" s="93">
        <f t="shared" si="47"/>
        <v>0.54908506827087289</v>
      </c>
      <c r="L102" s="93">
        <f t="shared" si="48"/>
        <v>0.75000000000000211</v>
      </c>
      <c r="M102" s="93">
        <f t="shared" si="49"/>
        <v>-0.20091493172912922</v>
      </c>
      <c r="N102" s="6" t="s">
        <v>122</v>
      </c>
      <c r="O102" s="2">
        <v>63</v>
      </c>
      <c r="P102" s="93">
        <f t="shared" si="41"/>
        <v>4.778412814300097</v>
      </c>
      <c r="Q102" s="93">
        <f t="shared" si="34"/>
        <v>1.5987667219458648</v>
      </c>
      <c r="R102" s="93">
        <f t="shared" si="35"/>
        <v>1.1191367053621053</v>
      </c>
      <c r="S102" s="93">
        <f t="shared" si="36"/>
        <v>0.47963001658375942</v>
      </c>
      <c r="T102" s="93">
        <f t="shared" si="37"/>
        <v>0.4778412814300097</v>
      </c>
      <c r="U102" s="93">
        <f t="shared" si="50"/>
        <v>1.7887351537497209E-3</v>
      </c>
      <c r="V102" s="93">
        <f t="shared" si="38"/>
        <v>4.8039866566730911</v>
      </c>
      <c r="W102" s="93">
        <f t="shared" si="39"/>
        <v>1.6013288855576973</v>
      </c>
      <c r="X102" s="106">
        <f t="shared" si="40"/>
        <v>1.1209302198903881</v>
      </c>
    </row>
    <row r="103" spans="5:24">
      <c r="E103" s="6">
        <v>7.6000000000000201</v>
      </c>
      <c r="F103" s="93">
        <f t="shared" si="42"/>
        <v>1.8375707856906005</v>
      </c>
      <c r="G103" s="93">
        <f t="shared" si="43"/>
        <v>0.36751415713812013</v>
      </c>
      <c r="H103" s="93">
        <f t="shared" si="44"/>
        <v>0.76000000000000201</v>
      </c>
      <c r="I103" s="93">
        <f t="shared" si="45"/>
        <v>-0.39248584286188187</v>
      </c>
      <c r="J103" s="93">
        <f t="shared" si="46"/>
        <v>1.8375707856906005</v>
      </c>
      <c r="K103" s="93">
        <f t="shared" si="47"/>
        <v>0.55127123570718017</v>
      </c>
      <c r="L103" s="93">
        <f t="shared" si="48"/>
        <v>0.76000000000000201</v>
      </c>
      <c r="M103" s="93">
        <f t="shared" si="49"/>
        <v>-0.20872876429282183</v>
      </c>
      <c r="N103" s="6" t="s">
        <v>122</v>
      </c>
      <c r="O103" s="2">
        <v>64</v>
      </c>
      <c r="P103" s="93">
        <f t="shared" si="41"/>
        <v>4.7802015494538468</v>
      </c>
      <c r="Q103" s="93">
        <f t="shared" si="34"/>
        <v>1.5989462415320452</v>
      </c>
      <c r="R103" s="93">
        <f t="shared" si="35"/>
        <v>1.1192623690724315</v>
      </c>
      <c r="S103" s="93">
        <f t="shared" si="36"/>
        <v>0.47968387245961353</v>
      </c>
      <c r="T103" s="93">
        <f t="shared" si="37"/>
        <v>0.47802015494538469</v>
      </c>
      <c r="U103" s="93">
        <f t="shared" si="50"/>
        <v>1.6637175142288352E-3</v>
      </c>
      <c r="V103" s="93">
        <f t="shared" si="38"/>
        <v>4.8039866566730911</v>
      </c>
      <c r="W103" s="93">
        <f t="shared" si="39"/>
        <v>1.6013288855576973</v>
      </c>
      <c r="X103" s="106">
        <f t="shared" si="40"/>
        <v>1.1209302198903881</v>
      </c>
    </row>
    <row r="104" spans="5:24">
      <c r="E104" s="6">
        <v>7.7000000000000197</v>
      </c>
      <c r="F104" s="93">
        <f t="shared" si="42"/>
        <v>1.8447911968664368</v>
      </c>
      <c r="G104" s="93">
        <f t="shared" si="43"/>
        <v>0.36895823937328737</v>
      </c>
      <c r="H104" s="93">
        <f t="shared" si="44"/>
        <v>0.77000000000000202</v>
      </c>
      <c r="I104" s="93">
        <f t="shared" si="45"/>
        <v>-0.40104176062671465</v>
      </c>
      <c r="J104" s="93">
        <f t="shared" si="46"/>
        <v>1.8447911968664368</v>
      </c>
      <c r="K104" s="93">
        <f t="shared" si="47"/>
        <v>0.55343735905993097</v>
      </c>
      <c r="L104" s="93">
        <f t="shared" si="48"/>
        <v>0.77000000000000202</v>
      </c>
      <c r="M104" s="93">
        <f t="shared" si="49"/>
        <v>-0.21656264094007105</v>
      </c>
      <c r="N104" s="6" t="s">
        <v>122</v>
      </c>
      <c r="O104" s="2">
        <v>65</v>
      </c>
      <c r="P104" s="93">
        <f t="shared" si="41"/>
        <v>4.7818652669680759</v>
      </c>
      <c r="Q104" s="93">
        <f t="shared" ref="Q104:Q135" si="51">$D$24*P104^($D$21)</f>
        <v>1.5991131719962064</v>
      </c>
      <c r="R104" s="93">
        <f t="shared" ref="R104:R135" si="52">(1-$D$23)*Q104</f>
        <v>1.1193792203973445</v>
      </c>
      <c r="S104" s="93">
        <f t="shared" ref="S104:S135" si="53">$D$23*Q104</f>
        <v>0.4797339515988619</v>
      </c>
      <c r="T104" s="93">
        <f t="shared" ref="T104:T135" si="54">$D$22*P104</f>
        <v>0.47818652669680761</v>
      </c>
      <c r="U104" s="93">
        <f t="shared" si="50"/>
        <v>1.5474249020542841E-3</v>
      </c>
      <c r="V104" s="93">
        <f t="shared" ref="V104:V135" si="55">$D$27</f>
        <v>4.8039866566730911</v>
      </c>
      <c r="W104" s="93">
        <f t="shared" ref="W104:W135" si="56">$D$28</f>
        <v>1.6013288855576973</v>
      </c>
      <c r="X104" s="106">
        <f t="shared" ref="X104:X135" si="57">$D$29</f>
        <v>1.1209302198903881</v>
      </c>
    </row>
    <row r="105" spans="5:24">
      <c r="E105" s="6">
        <v>7.8000000000000203</v>
      </c>
      <c r="F105" s="93">
        <f t="shared" si="42"/>
        <v>1.8519462629340457</v>
      </c>
      <c r="G105" s="93">
        <f t="shared" si="43"/>
        <v>0.37038925258680916</v>
      </c>
      <c r="H105" s="93">
        <f t="shared" si="44"/>
        <v>0.78000000000000203</v>
      </c>
      <c r="I105" s="93">
        <f t="shared" si="45"/>
        <v>-0.40961074741319287</v>
      </c>
      <c r="J105" s="93">
        <f t="shared" si="46"/>
        <v>1.8519462629340457</v>
      </c>
      <c r="K105" s="93">
        <f t="shared" si="47"/>
        <v>0.55558387888021366</v>
      </c>
      <c r="L105" s="93">
        <f t="shared" si="48"/>
        <v>0.78000000000000203</v>
      </c>
      <c r="M105" s="93">
        <f t="shared" si="49"/>
        <v>-0.22441612111978837</v>
      </c>
      <c r="N105" s="6" t="s">
        <v>122</v>
      </c>
      <c r="O105" s="2">
        <v>66</v>
      </c>
      <c r="P105" s="93">
        <f t="shared" ref="P105:P136" si="58">P104+U104</f>
        <v>4.7834126918701303</v>
      </c>
      <c r="Q105" s="93">
        <f t="shared" si="51"/>
        <v>1.5992683976576378</v>
      </c>
      <c r="R105" s="93">
        <f t="shared" si="52"/>
        <v>1.1194878783603464</v>
      </c>
      <c r="S105" s="93">
        <f t="shared" si="53"/>
        <v>0.47978051929729132</v>
      </c>
      <c r="T105" s="93">
        <f t="shared" si="54"/>
        <v>0.47834126918701303</v>
      </c>
      <c r="U105" s="93">
        <f t="shared" si="50"/>
        <v>1.4392501102782895E-3</v>
      </c>
      <c r="V105" s="93">
        <f t="shared" si="55"/>
        <v>4.8039866566730911</v>
      </c>
      <c r="W105" s="93">
        <f t="shared" si="56"/>
        <v>1.6013288855576973</v>
      </c>
      <c r="X105" s="106">
        <f t="shared" si="57"/>
        <v>1.1209302198903881</v>
      </c>
    </row>
    <row r="106" spans="5:24">
      <c r="E106" s="6">
        <v>7.9000000000000199</v>
      </c>
      <c r="F106" s="93">
        <f t="shared" si="42"/>
        <v>1.8590374017879523</v>
      </c>
      <c r="G106" s="93">
        <f t="shared" si="43"/>
        <v>0.37180748035759048</v>
      </c>
      <c r="H106" s="93">
        <f t="shared" si="44"/>
        <v>0.79000000000000203</v>
      </c>
      <c r="I106" s="93">
        <f t="shared" si="45"/>
        <v>-0.41819251964241155</v>
      </c>
      <c r="J106" s="93">
        <f t="shared" si="46"/>
        <v>1.8590374017879523</v>
      </c>
      <c r="K106" s="93">
        <f t="shared" si="47"/>
        <v>0.55771122053638567</v>
      </c>
      <c r="L106" s="93">
        <f t="shared" si="48"/>
        <v>0.79000000000000203</v>
      </c>
      <c r="M106" s="93">
        <f t="shared" si="49"/>
        <v>-0.23228877946361637</v>
      </c>
      <c r="N106" s="6" t="s">
        <v>122</v>
      </c>
      <c r="O106" s="2">
        <v>67</v>
      </c>
      <c r="P106" s="93">
        <f t="shared" si="58"/>
        <v>4.784851941980409</v>
      </c>
      <c r="Q106" s="93">
        <f t="shared" si="51"/>
        <v>1.5994127405156782</v>
      </c>
      <c r="R106" s="93">
        <f t="shared" si="52"/>
        <v>1.1195889183609746</v>
      </c>
      <c r="S106" s="93">
        <f t="shared" si="53"/>
        <v>0.47982382215470343</v>
      </c>
      <c r="T106" s="93">
        <f t="shared" si="54"/>
        <v>0.47848519419804092</v>
      </c>
      <c r="U106" s="93">
        <f t="shared" si="50"/>
        <v>1.3386279566625081E-3</v>
      </c>
      <c r="V106" s="93">
        <f t="shared" si="55"/>
        <v>4.8039866566730911</v>
      </c>
      <c r="W106" s="93">
        <f t="shared" si="56"/>
        <v>1.6013288855576973</v>
      </c>
      <c r="X106" s="106">
        <f t="shared" si="57"/>
        <v>1.1209302198903881</v>
      </c>
    </row>
    <row r="107" spans="5:24">
      <c r="E107" s="6">
        <v>8.0000000000000195</v>
      </c>
      <c r="F107" s="93">
        <f t="shared" si="42"/>
        <v>1.8660659830736162</v>
      </c>
      <c r="G107" s="93">
        <f t="shared" si="43"/>
        <v>0.37321319661472324</v>
      </c>
      <c r="H107" s="93">
        <f t="shared" si="44"/>
        <v>0.80000000000000204</v>
      </c>
      <c r="I107" s="93">
        <f t="shared" si="45"/>
        <v>-0.4267868033852788</v>
      </c>
      <c r="J107" s="93">
        <f t="shared" si="46"/>
        <v>1.8660659830736162</v>
      </c>
      <c r="K107" s="93">
        <f t="shared" si="47"/>
        <v>0.55981979492208478</v>
      </c>
      <c r="L107" s="93">
        <f t="shared" si="48"/>
        <v>0.80000000000000204</v>
      </c>
      <c r="M107" s="93">
        <f t="shared" si="49"/>
        <v>-0.24018020507791726</v>
      </c>
      <c r="N107" s="6" t="s">
        <v>122</v>
      </c>
      <c r="O107" s="2">
        <v>68</v>
      </c>
      <c r="P107" s="93">
        <f t="shared" si="58"/>
        <v>4.7861905699370713</v>
      </c>
      <c r="Q107" s="93">
        <f t="shared" si="51"/>
        <v>1.5995469646688047</v>
      </c>
      <c r="R107" s="93">
        <f t="shared" si="52"/>
        <v>1.1196828752681633</v>
      </c>
      <c r="S107" s="93">
        <f t="shared" si="53"/>
        <v>0.4798640894006414</v>
      </c>
      <c r="T107" s="93">
        <f t="shared" si="54"/>
        <v>0.47861905699370716</v>
      </c>
      <c r="U107" s="93">
        <f t="shared" si="50"/>
        <v>1.2450324069342433E-3</v>
      </c>
      <c r="V107" s="93">
        <f t="shared" si="55"/>
        <v>4.8039866566730911</v>
      </c>
      <c r="W107" s="93">
        <f t="shared" si="56"/>
        <v>1.6013288855576973</v>
      </c>
      <c r="X107" s="106">
        <f t="shared" si="57"/>
        <v>1.1209302198903881</v>
      </c>
    </row>
    <row r="108" spans="5:24">
      <c r="E108" s="6">
        <v>8.1000000000000192</v>
      </c>
      <c r="F108" s="93">
        <f t="shared" si="42"/>
        <v>1.8730333304094124</v>
      </c>
      <c r="G108" s="93">
        <f t="shared" si="43"/>
        <v>0.37460666608188253</v>
      </c>
      <c r="H108" s="93">
        <f t="shared" si="44"/>
        <v>0.81000000000000194</v>
      </c>
      <c r="I108" s="93">
        <f t="shared" si="45"/>
        <v>-0.43539333391811941</v>
      </c>
      <c r="J108" s="93">
        <f t="shared" si="46"/>
        <v>1.8730333304094124</v>
      </c>
      <c r="K108" s="93">
        <f t="shared" si="47"/>
        <v>0.56190999912282369</v>
      </c>
      <c r="L108" s="93">
        <f t="shared" si="48"/>
        <v>0.81000000000000194</v>
      </c>
      <c r="M108" s="93">
        <f t="shared" si="49"/>
        <v>-0.24809000087717825</v>
      </c>
      <c r="N108" s="6" t="s">
        <v>122</v>
      </c>
      <c r="O108" s="2">
        <v>69</v>
      </c>
      <c r="P108" s="93">
        <f t="shared" si="58"/>
        <v>4.7874356023440052</v>
      </c>
      <c r="Q108" s="93">
        <f t="shared" si="51"/>
        <v>1.5996717804166707</v>
      </c>
      <c r="R108" s="93">
        <f t="shared" si="52"/>
        <v>1.1197702462916694</v>
      </c>
      <c r="S108" s="93">
        <f t="shared" si="53"/>
        <v>0.47990153412500119</v>
      </c>
      <c r="T108" s="93">
        <f t="shared" si="54"/>
        <v>0.47874356023440057</v>
      </c>
      <c r="U108" s="93">
        <f t="shared" si="50"/>
        <v>1.1579738906006276E-3</v>
      </c>
      <c r="V108" s="93">
        <f t="shared" si="55"/>
        <v>4.8039866566730911</v>
      </c>
      <c r="W108" s="93">
        <f t="shared" si="56"/>
        <v>1.6013288855576973</v>
      </c>
      <c r="X108" s="106">
        <f t="shared" si="57"/>
        <v>1.1209302198903881</v>
      </c>
    </row>
    <row r="109" spans="5:24">
      <c r="E109" s="6">
        <v>8.2000000000000206</v>
      </c>
      <c r="F109" s="93">
        <f t="shared" si="42"/>
        <v>1.8799407234802217</v>
      </c>
      <c r="G109" s="93">
        <f t="shared" si="43"/>
        <v>0.37598814469604436</v>
      </c>
      <c r="H109" s="93">
        <f t="shared" si="44"/>
        <v>0.82000000000000206</v>
      </c>
      <c r="I109" s="93">
        <f t="shared" si="45"/>
        <v>-0.4440118553039577</v>
      </c>
      <c r="J109" s="93">
        <f t="shared" si="46"/>
        <v>1.8799407234802217</v>
      </c>
      <c r="K109" s="93">
        <f t="shared" si="47"/>
        <v>0.56398221704406648</v>
      </c>
      <c r="L109" s="93">
        <f t="shared" si="48"/>
        <v>0.82000000000000206</v>
      </c>
      <c r="M109" s="93">
        <f t="shared" si="49"/>
        <v>-0.25601778295593558</v>
      </c>
      <c r="N109" s="6" t="s">
        <v>122</v>
      </c>
      <c r="O109" s="2">
        <v>70</v>
      </c>
      <c r="P109" s="93">
        <f t="shared" si="58"/>
        <v>4.7885935762346055</v>
      </c>
      <c r="Q109" s="93">
        <f t="shared" si="51"/>
        <v>1.5997878480683398</v>
      </c>
      <c r="R109" s="93">
        <f t="shared" si="52"/>
        <v>1.1198514936478379</v>
      </c>
      <c r="S109" s="93">
        <f t="shared" si="53"/>
        <v>0.47993635442050192</v>
      </c>
      <c r="T109" s="93">
        <f t="shared" si="54"/>
        <v>0.47885935762346055</v>
      </c>
      <c r="U109" s="93">
        <f t="shared" si="50"/>
        <v>1.0769967970413741E-3</v>
      </c>
      <c r="V109" s="93">
        <f t="shared" si="55"/>
        <v>4.8039866566730911</v>
      </c>
      <c r="W109" s="93">
        <f t="shared" si="56"/>
        <v>1.6013288855576973</v>
      </c>
      <c r="X109" s="106">
        <f t="shared" si="57"/>
        <v>1.1209302198903881</v>
      </c>
    </row>
    <row r="110" spans="5:24">
      <c r="E110" s="6">
        <v>8.3000000000000203</v>
      </c>
      <c r="F110" s="93">
        <f t="shared" si="42"/>
        <v>1.8867894000115204</v>
      </c>
      <c r="G110" s="93">
        <f t="shared" si="43"/>
        <v>0.37735788000230408</v>
      </c>
      <c r="H110" s="93">
        <f t="shared" si="44"/>
        <v>0.83000000000000207</v>
      </c>
      <c r="I110" s="93">
        <f t="shared" si="45"/>
        <v>-0.45264211999769799</v>
      </c>
      <c r="J110" s="93">
        <f t="shared" si="46"/>
        <v>1.8867894000115204</v>
      </c>
      <c r="K110" s="93">
        <f t="shared" si="47"/>
        <v>0.56603682000345612</v>
      </c>
      <c r="L110" s="93">
        <f t="shared" si="48"/>
        <v>0.83000000000000207</v>
      </c>
      <c r="M110" s="93">
        <f t="shared" si="49"/>
        <v>-0.26396317999654595</v>
      </c>
      <c r="N110" s="6" t="s">
        <v>122</v>
      </c>
      <c r="O110" s="2">
        <v>71</v>
      </c>
      <c r="P110" s="93">
        <f t="shared" si="58"/>
        <v>4.7896705730316471</v>
      </c>
      <c r="Q110" s="93">
        <f t="shared" si="51"/>
        <v>1.5998957814781962</v>
      </c>
      <c r="R110" s="93">
        <f t="shared" si="52"/>
        <v>1.1199270470347373</v>
      </c>
      <c r="S110" s="93">
        <f t="shared" si="53"/>
        <v>0.47996873444345883</v>
      </c>
      <c r="T110" s="93">
        <f t="shared" si="54"/>
        <v>0.47896705730316474</v>
      </c>
      <c r="U110" s="93">
        <f t="shared" si="50"/>
        <v>1.0016771402940883E-3</v>
      </c>
      <c r="V110" s="93">
        <f t="shared" si="55"/>
        <v>4.8039866566730911</v>
      </c>
      <c r="W110" s="93">
        <f t="shared" si="56"/>
        <v>1.6013288855576973</v>
      </c>
      <c r="X110" s="106">
        <f t="shared" si="57"/>
        <v>1.1209302198903881</v>
      </c>
    </row>
    <row r="111" spans="5:24">
      <c r="E111" s="6">
        <v>8.4000000000000199</v>
      </c>
      <c r="F111" s="93">
        <f t="shared" si="42"/>
        <v>1.8935805576321478</v>
      </c>
      <c r="G111" s="93">
        <f t="shared" si="43"/>
        <v>0.37871611152642959</v>
      </c>
      <c r="H111" s="93">
        <f t="shared" si="44"/>
        <v>0.84000000000000208</v>
      </c>
      <c r="I111" s="93">
        <f t="shared" si="45"/>
        <v>-0.46128388847357249</v>
      </c>
      <c r="J111" s="93">
        <f t="shared" si="46"/>
        <v>1.8935805576321478</v>
      </c>
      <c r="K111" s="93">
        <f t="shared" si="47"/>
        <v>0.56807416728964433</v>
      </c>
      <c r="L111" s="93">
        <f t="shared" si="48"/>
        <v>0.84000000000000208</v>
      </c>
      <c r="M111" s="93">
        <f t="shared" si="49"/>
        <v>-0.27192583271035775</v>
      </c>
      <c r="N111" s="6" t="s">
        <v>122</v>
      </c>
      <c r="O111" s="2">
        <v>72</v>
      </c>
      <c r="P111" s="93">
        <f t="shared" si="58"/>
        <v>4.7906722501719408</v>
      </c>
      <c r="Q111" s="93">
        <f t="shared" si="51"/>
        <v>1.5999961513293681</v>
      </c>
      <c r="R111" s="93">
        <f t="shared" si="52"/>
        <v>1.1199973059305577</v>
      </c>
      <c r="S111" s="93">
        <f t="shared" si="53"/>
        <v>0.47999884539881044</v>
      </c>
      <c r="T111" s="93">
        <f t="shared" si="54"/>
        <v>0.47906722501719412</v>
      </c>
      <c r="U111" s="93">
        <f t="shared" si="50"/>
        <v>9.31620381616316E-4</v>
      </c>
      <c r="V111" s="93">
        <f t="shared" si="55"/>
        <v>4.8039866566730911</v>
      </c>
      <c r="W111" s="93">
        <f t="shared" si="56"/>
        <v>1.6013288855576973</v>
      </c>
      <c r="X111" s="106">
        <f t="shared" si="57"/>
        <v>1.1209302198903881</v>
      </c>
    </row>
    <row r="112" spans="5:24">
      <c r="E112" s="6">
        <v>8.5000000000000195</v>
      </c>
      <c r="F112" s="93">
        <f t="shared" si="42"/>
        <v>1.9003153556332657</v>
      </c>
      <c r="G112" s="93">
        <f t="shared" si="43"/>
        <v>0.38006307112665316</v>
      </c>
      <c r="H112" s="93">
        <f t="shared" si="44"/>
        <v>0.85000000000000198</v>
      </c>
      <c r="I112" s="93">
        <f t="shared" si="45"/>
        <v>-0.46993692887334881</v>
      </c>
      <c r="J112" s="93">
        <f t="shared" si="46"/>
        <v>1.9003153556332657</v>
      </c>
      <c r="K112" s="93">
        <f t="shared" si="47"/>
        <v>0.57009460668997969</v>
      </c>
      <c r="L112" s="93">
        <f t="shared" si="48"/>
        <v>0.85000000000000198</v>
      </c>
      <c r="M112" s="93">
        <f t="shared" si="49"/>
        <v>-0.27990539331002229</v>
      </c>
      <c r="N112" s="6" t="s">
        <v>122</v>
      </c>
      <c r="O112" s="2">
        <v>73</v>
      </c>
      <c r="P112" s="93">
        <f t="shared" si="58"/>
        <v>4.7916038705535566</v>
      </c>
      <c r="Q112" s="93">
        <f t="shared" si="51"/>
        <v>1.6000894881830239</v>
      </c>
      <c r="R112" s="93">
        <f t="shared" si="52"/>
        <v>1.1200626417281165</v>
      </c>
      <c r="S112" s="93">
        <f t="shared" si="53"/>
        <v>0.48002684645490712</v>
      </c>
      <c r="T112" s="93">
        <f t="shared" si="54"/>
        <v>0.47916038705535569</v>
      </c>
      <c r="U112" s="93">
        <f t="shared" si="50"/>
        <v>8.6645939955143358E-4</v>
      </c>
      <c r="V112" s="93">
        <f t="shared" si="55"/>
        <v>4.8039866566730911</v>
      </c>
      <c r="W112" s="93">
        <f t="shared" si="56"/>
        <v>1.6013288855576973</v>
      </c>
      <c r="X112" s="106">
        <f t="shared" si="57"/>
        <v>1.1209302198903881</v>
      </c>
    </row>
    <row r="113" spans="5:24">
      <c r="E113" s="6">
        <v>8.6000000000000192</v>
      </c>
      <c r="F113" s="93">
        <f t="shared" si="42"/>
        <v>1.9069949166304507</v>
      </c>
      <c r="G113" s="93">
        <f t="shared" si="43"/>
        <v>0.38139898332609018</v>
      </c>
      <c r="H113" s="93">
        <f t="shared" si="44"/>
        <v>0.86000000000000199</v>
      </c>
      <c r="I113" s="93">
        <f t="shared" si="45"/>
        <v>-0.47860101667391181</v>
      </c>
      <c r="J113" s="93">
        <f t="shared" si="46"/>
        <v>1.9069949166304507</v>
      </c>
      <c r="K113" s="93">
        <f t="shared" si="47"/>
        <v>0.57209847498913524</v>
      </c>
      <c r="L113" s="93">
        <f t="shared" si="48"/>
        <v>0.86000000000000199</v>
      </c>
      <c r="M113" s="93">
        <f t="shared" si="49"/>
        <v>-0.28790152501086674</v>
      </c>
      <c r="N113" s="6" t="s">
        <v>122</v>
      </c>
      <c r="O113" s="2">
        <v>74</v>
      </c>
      <c r="P113" s="93">
        <f t="shared" si="58"/>
        <v>4.7924703299531082</v>
      </c>
      <c r="Q113" s="93">
        <f t="shared" si="51"/>
        <v>1.6001762853105097</v>
      </c>
      <c r="R113" s="93">
        <f t="shared" si="52"/>
        <v>1.1201233997173567</v>
      </c>
      <c r="S113" s="93">
        <f t="shared" si="53"/>
        <v>0.4800528855931529</v>
      </c>
      <c r="T113" s="93">
        <f t="shared" si="54"/>
        <v>0.47924703299531085</v>
      </c>
      <c r="U113" s="93">
        <f t="shared" si="50"/>
        <v>8.0585259784204943E-4</v>
      </c>
      <c r="V113" s="93">
        <f t="shared" si="55"/>
        <v>4.8039866566730911</v>
      </c>
      <c r="W113" s="93">
        <f t="shared" si="56"/>
        <v>1.6013288855576973</v>
      </c>
      <c r="X113" s="106">
        <f t="shared" si="57"/>
        <v>1.1209302198903881</v>
      </c>
    </row>
    <row r="114" spans="5:24">
      <c r="E114" s="6">
        <v>8.7000000000000206</v>
      </c>
      <c r="F114" s="93">
        <f t="shared" si="42"/>
        <v>1.9136203281353126</v>
      </c>
      <c r="G114" s="93">
        <f t="shared" si="43"/>
        <v>0.38272406562706252</v>
      </c>
      <c r="H114" s="93">
        <f t="shared" si="44"/>
        <v>0.8700000000000021</v>
      </c>
      <c r="I114" s="93">
        <f t="shared" si="45"/>
        <v>-0.48727593437293959</v>
      </c>
      <c r="J114" s="93">
        <f t="shared" si="46"/>
        <v>1.9136203281353126</v>
      </c>
      <c r="K114" s="93">
        <f t="shared" si="47"/>
        <v>0.57408609844059377</v>
      </c>
      <c r="L114" s="93">
        <f t="shared" si="48"/>
        <v>0.8700000000000021</v>
      </c>
      <c r="M114" s="93">
        <f t="shared" si="49"/>
        <v>-0.29591390155940833</v>
      </c>
      <c r="N114" s="6" t="s">
        <v>122</v>
      </c>
      <c r="O114" s="2">
        <v>75</v>
      </c>
      <c r="P114" s="93">
        <f t="shared" si="58"/>
        <v>4.79327618255095</v>
      </c>
      <c r="Q114" s="93">
        <f t="shared" si="51"/>
        <v>1.6002570013240331</v>
      </c>
      <c r="R114" s="93">
        <f t="shared" si="52"/>
        <v>1.1201799009268232</v>
      </c>
      <c r="S114" s="93">
        <f t="shared" si="53"/>
        <v>0.48007710039720991</v>
      </c>
      <c r="T114" s="93">
        <f t="shared" si="54"/>
        <v>0.47932761825509501</v>
      </c>
      <c r="U114" s="93">
        <f t="shared" si="50"/>
        <v>7.4948214211489894E-4</v>
      </c>
      <c r="V114" s="93">
        <f t="shared" si="55"/>
        <v>4.8039866566730911</v>
      </c>
      <c r="W114" s="93">
        <f t="shared" si="56"/>
        <v>1.6013288855576973</v>
      </c>
      <c r="X114" s="106">
        <f t="shared" si="57"/>
        <v>1.1209302198903881</v>
      </c>
    </row>
    <row r="115" spans="5:24">
      <c r="E115" s="6">
        <v>8.8000000000000203</v>
      </c>
      <c r="F115" s="93">
        <f t="shared" si="42"/>
        <v>1.9201926440425388</v>
      </c>
      <c r="G115" s="93">
        <f t="shared" si="43"/>
        <v>0.38403852880850775</v>
      </c>
      <c r="H115" s="93">
        <f t="shared" si="44"/>
        <v>0.88000000000000211</v>
      </c>
      <c r="I115" s="93">
        <f t="shared" si="45"/>
        <v>-0.49596147119149436</v>
      </c>
      <c r="J115" s="93">
        <f t="shared" si="46"/>
        <v>1.9201926440425388</v>
      </c>
      <c r="K115" s="93">
        <f t="shared" si="47"/>
        <v>0.57605779321276163</v>
      </c>
      <c r="L115" s="93">
        <f t="shared" si="48"/>
        <v>0.88000000000000211</v>
      </c>
      <c r="M115" s="93">
        <f t="shared" si="49"/>
        <v>-0.30394220678724049</v>
      </c>
      <c r="N115" s="6" t="s">
        <v>122</v>
      </c>
      <c r="O115" s="2">
        <v>76</v>
      </c>
      <c r="P115" s="93">
        <f t="shared" si="58"/>
        <v>4.7940256646930646</v>
      </c>
      <c r="Q115" s="93">
        <f t="shared" si="51"/>
        <v>1.6003320626204334</v>
      </c>
      <c r="R115" s="93">
        <f t="shared" si="52"/>
        <v>1.1202324438343032</v>
      </c>
      <c r="S115" s="93">
        <f t="shared" si="53"/>
        <v>0.48009961878613</v>
      </c>
      <c r="T115" s="93">
        <f t="shared" si="54"/>
        <v>0.47940256646930646</v>
      </c>
      <c r="U115" s="93">
        <f t="shared" si="50"/>
        <v>6.9705231682354318E-4</v>
      </c>
      <c r="V115" s="93">
        <f t="shared" si="55"/>
        <v>4.8039866566730911</v>
      </c>
      <c r="W115" s="93">
        <f t="shared" si="56"/>
        <v>1.6013288855576973</v>
      </c>
      <c r="X115" s="106">
        <f t="shared" si="57"/>
        <v>1.1209302198903881</v>
      </c>
    </row>
    <row r="116" spans="5:24">
      <c r="E116" s="6">
        <v>8.9000000000000199</v>
      </c>
      <c r="F116" s="93">
        <f t="shared" si="42"/>
        <v>1.9267128860378293</v>
      </c>
      <c r="G116" s="93">
        <f t="shared" si="43"/>
        <v>0.38534257720756587</v>
      </c>
      <c r="H116" s="93">
        <f t="shared" si="44"/>
        <v>0.89000000000000201</v>
      </c>
      <c r="I116" s="93">
        <f t="shared" si="45"/>
        <v>-0.50465742279243608</v>
      </c>
      <c r="J116" s="93">
        <f t="shared" si="46"/>
        <v>1.9267128860378293</v>
      </c>
      <c r="K116" s="93">
        <f t="shared" si="47"/>
        <v>0.57801386581134873</v>
      </c>
      <c r="L116" s="93">
        <f t="shared" si="48"/>
        <v>0.89000000000000201</v>
      </c>
      <c r="M116" s="93">
        <f t="shared" si="49"/>
        <v>-0.31198613418865329</v>
      </c>
      <c r="N116" s="6" t="s">
        <v>122</v>
      </c>
      <c r="O116" s="2">
        <v>77</v>
      </c>
      <c r="P116" s="93">
        <f t="shared" si="58"/>
        <v>4.7947227170098881</v>
      </c>
      <c r="Q116" s="93">
        <f t="shared" si="51"/>
        <v>1.6004018656514967</v>
      </c>
      <c r="R116" s="93">
        <f t="shared" si="52"/>
        <v>1.1202813059560477</v>
      </c>
      <c r="S116" s="93">
        <f t="shared" si="53"/>
        <v>0.48012055969544898</v>
      </c>
      <c r="T116" s="93">
        <f t="shared" si="54"/>
        <v>0.47947227170098883</v>
      </c>
      <c r="U116" s="93">
        <f t="shared" si="50"/>
        <v>6.4828799446015051E-4</v>
      </c>
      <c r="V116" s="93">
        <f t="shared" si="55"/>
        <v>4.8039866566730911</v>
      </c>
      <c r="W116" s="93">
        <f t="shared" si="56"/>
        <v>1.6013288855576973</v>
      </c>
      <c r="X116" s="106">
        <f t="shared" si="57"/>
        <v>1.1209302198903881</v>
      </c>
    </row>
    <row r="117" spans="5:24">
      <c r="E117" s="6">
        <v>9.0000000000000195</v>
      </c>
      <c r="F117" s="93">
        <f t="shared" si="42"/>
        <v>1.9331820449317638</v>
      </c>
      <c r="G117" s="93">
        <f t="shared" si="43"/>
        <v>0.38663640898635276</v>
      </c>
      <c r="H117" s="93">
        <f t="shared" si="44"/>
        <v>0.90000000000000202</v>
      </c>
      <c r="I117" s="93">
        <f t="shared" si="45"/>
        <v>-0.51336359101364926</v>
      </c>
      <c r="J117" s="93">
        <f t="shared" si="46"/>
        <v>1.9331820449317638</v>
      </c>
      <c r="K117" s="93">
        <f t="shared" si="47"/>
        <v>0.57995461347952915</v>
      </c>
      <c r="L117" s="93">
        <f t="shared" si="48"/>
        <v>0.90000000000000202</v>
      </c>
      <c r="M117" s="93">
        <f t="shared" si="49"/>
        <v>-0.32004538652047287</v>
      </c>
      <c r="N117" s="6" t="s">
        <v>122</v>
      </c>
      <c r="O117" s="2">
        <v>78</v>
      </c>
      <c r="P117" s="93">
        <f t="shared" si="58"/>
        <v>4.7953710050043483</v>
      </c>
      <c r="Q117" s="93">
        <f t="shared" si="51"/>
        <v>1.6004667790332805</v>
      </c>
      <c r="R117" s="93">
        <f t="shared" si="52"/>
        <v>1.1203267453232963</v>
      </c>
      <c r="S117" s="93">
        <f t="shared" si="53"/>
        <v>0.48014003370998415</v>
      </c>
      <c r="T117" s="93">
        <f t="shared" si="54"/>
        <v>0.47953710050043485</v>
      </c>
      <c r="U117" s="93">
        <f t="shared" si="50"/>
        <v>6.0293320954929452E-4</v>
      </c>
      <c r="V117" s="93">
        <f t="shared" si="55"/>
        <v>4.8039866566730911</v>
      </c>
      <c r="W117" s="93">
        <f t="shared" si="56"/>
        <v>1.6013288855576973</v>
      </c>
      <c r="X117" s="106">
        <f t="shared" si="57"/>
        <v>1.1209302198903881</v>
      </c>
    </row>
    <row r="118" spans="5:24">
      <c r="E118" s="6">
        <v>9.1000000000000192</v>
      </c>
      <c r="F118" s="93">
        <f t="shared" si="42"/>
        <v>1.9396010819242753</v>
      </c>
      <c r="G118" s="93">
        <f t="shared" si="43"/>
        <v>0.38792021638485508</v>
      </c>
      <c r="H118" s="93">
        <f t="shared" si="44"/>
        <v>0.91000000000000192</v>
      </c>
      <c r="I118" s="93">
        <f t="shared" si="45"/>
        <v>-0.52207978361514684</v>
      </c>
      <c r="J118" s="93">
        <f t="shared" si="46"/>
        <v>1.9396010819242753</v>
      </c>
      <c r="K118" s="93">
        <f t="shared" si="47"/>
        <v>0.58188032457728256</v>
      </c>
      <c r="L118" s="93">
        <f t="shared" si="48"/>
        <v>0.91000000000000192</v>
      </c>
      <c r="M118" s="93">
        <f t="shared" si="49"/>
        <v>-0.32811967542271936</v>
      </c>
      <c r="N118" s="6" t="s">
        <v>122</v>
      </c>
      <c r="O118" s="2">
        <v>79</v>
      </c>
      <c r="P118" s="93">
        <f t="shared" si="58"/>
        <v>4.7959739382138977</v>
      </c>
      <c r="Q118" s="93">
        <f t="shared" si="51"/>
        <v>1.6005271455060039</v>
      </c>
      <c r="R118" s="93">
        <f t="shared" si="52"/>
        <v>1.1203690018542027</v>
      </c>
      <c r="S118" s="93">
        <f t="shared" si="53"/>
        <v>0.48015814365180115</v>
      </c>
      <c r="T118" s="93">
        <f t="shared" si="54"/>
        <v>0.47959739382138977</v>
      </c>
      <c r="U118" s="93">
        <f t="shared" si="50"/>
        <v>5.6074983041137783E-4</v>
      </c>
      <c r="V118" s="93">
        <f t="shared" si="55"/>
        <v>4.8039866566730911</v>
      </c>
      <c r="W118" s="93">
        <f t="shared" si="56"/>
        <v>1.6013288855576973</v>
      </c>
      <c r="X118" s="106">
        <f t="shared" si="57"/>
        <v>1.1209302198903881</v>
      </c>
    </row>
    <row r="119" spans="5:24">
      <c r="E119" s="6">
        <v>9.2000000000000206</v>
      </c>
      <c r="F119" s="93">
        <f t="shared" si="42"/>
        <v>1.9459709298040602</v>
      </c>
      <c r="G119" s="93">
        <f t="shared" si="43"/>
        <v>0.38919418596081207</v>
      </c>
      <c r="H119" s="93">
        <f t="shared" si="44"/>
        <v>0.92000000000000215</v>
      </c>
      <c r="I119" s="93">
        <f t="shared" si="45"/>
        <v>-0.53080581403919003</v>
      </c>
      <c r="J119" s="93">
        <f t="shared" si="46"/>
        <v>1.9459709298040602</v>
      </c>
      <c r="K119" s="93">
        <f t="shared" si="47"/>
        <v>0.58379127894121807</v>
      </c>
      <c r="L119" s="93">
        <f t="shared" si="48"/>
        <v>0.92000000000000215</v>
      </c>
      <c r="M119" s="93">
        <f t="shared" si="49"/>
        <v>-0.33620872105878408</v>
      </c>
      <c r="N119" s="6" t="s">
        <v>122</v>
      </c>
      <c r="O119" s="2">
        <v>80</v>
      </c>
      <c r="P119" s="93">
        <f t="shared" si="58"/>
        <v>4.7965346880443089</v>
      </c>
      <c r="Q119" s="93">
        <f t="shared" si="51"/>
        <v>1.6005832837551981</v>
      </c>
      <c r="R119" s="93">
        <f t="shared" si="52"/>
        <v>1.1204082986286386</v>
      </c>
      <c r="S119" s="93">
        <f t="shared" si="53"/>
        <v>0.48017498512655943</v>
      </c>
      <c r="T119" s="93">
        <f t="shared" si="54"/>
        <v>0.47965346880443094</v>
      </c>
      <c r="U119" s="93">
        <f t="shared" si="50"/>
        <v>5.215163221284902E-4</v>
      </c>
      <c r="V119" s="93">
        <f t="shared" si="55"/>
        <v>4.8039866566730911</v>
      </c>
      <c r="W119" s="93">
        <f t="shared" si="56"/>
        <v>1.6013288855576973</v>
      </c>
      <c r="X119" s="106">
        <f t="shared" si="57"/>
        <v>1.1209302198903881</v>
      </c>
    </row>
    <row r="120" spans="5:24">
      <c r="E120" s="6">
        <v>9.3000000000000291</v>
      </c>
      <c r="F120" s="93">
        <f t="shared" si="42"/>
        <v>1.9522924940869453</v>
      </c>
      <c r="G120" s="93">
        <f t="shared" si="43"/>
        <v>0.39045849881738909</v>
      </c>
      <c r="H120" s="93">
        <f t="shared" si="44"/>
        <v>0.93000000000000294</v>
      </c>
      <c r="I120" s="93">
        <f t="shared" si="45"/>
        <v>-0.5395415011826139</v>
      </c>
      <c r="J120" s="93">
        <f t="shared" si="46"/>
        <v>1.9522924940869453</v>
      </c>
      <c r="K120" s="93">
        <f t="shared" si="47"/>
        <v>0.5856877482260836</v>
      </c>
      <c r="L120" s="93">
        <f t="shared" si="48"/>
        <v>0.93000000000000294</v>
      </c>
      <c r="M120" s="93">
        <f t="shared" si="49"/>
        <v>-0.34431225177391933</v>
      </c>
      <c r="N120" s="6" t="s">
        <v>122</v>
      </c>
      <c r="O120" s="2">
        <v>81</v>
      </c>
      <c r="P120" s="93">
        <f t="shared" si="58"/>
        <v>4.7970562043664371</v>
      </c>
      <c r="Q120" s="93">
        <f t="shared" si="51"/>
        <v>1.6006354901040458</v>
      </c>
      <c r="R120" s="93">
        <f t="shared" si="52"/>
        <v>1.120444843072832</v>
      </c>
      <c r="S120" s="93">
        <f t="shared" si="53"/>
        <v>0.48019064703121372</v>
      </c>
      <c r="T120" s="93">
        <f t="shared" si="54"/>
        <v>0.47970562043664372</v>
      </c>
      <c r="U120" s="93">
        <f t="shared" si="50"/>
        <v>4.8502659457000386E-4</v>
      </c>
      <c r="V120" s="93">
        <f t="shared" si="55"/>
        <v>4.8039866566730911</v>
      </c>
      <c r="W120" s="93">
        <f t="shared" si="56"/>
        <v>1.6013288855576973</v>
      </c>
      <c r="X120" s="106">
        <f t="shared" si="57"/>
        <v>1.1209302198903881</v>
      </c>
    </row>
    <row r="121" spans="5:24">
      <c r="E121" s="6">
        <v>9.4000000000000306</v>
      </c>
      <c r="F121" s="93">
        <f t="shared" si="42"/>
        <v>1.9585666540969304</v>
      </c>
      <c r="G121" s="93">
        <f t="shared" si="43"/>
        <v>0.39171333081938609</v>
      </c>
      <c r="H121" s="93">
        <f t="shared" si="44"/>
        <v>0.94000000000000306</v>
      </c>
      <c r="I121" s="93">
        <f t="shared" si="45"/>
        <v>-0.54828666918061697</v>
      </c>
      <c r="J121" s="93">
        <f t="shared" si="46"/>
        <v>1.9585666540969304</v>
      </c>
      <c r="K121" s="93">
        <f t="shared" si="47"/>
        <v>0.58756999622907913</v>
      </c>
      <c r="L121" s="93">
        <f t="shared" si="48"/>
        <v>0.94000000000000306</v>
      </c>
      <c r="M121" s="93">
        <f t="shared" si="49"/>
        <v>-0.35243000377092393</v>
      </c>
      <c r="N121" s="6" t="s">
        <v>122</v>
      </c>
      <c r="O121" s="2">
        <v>82</v>
      </c>
      <c r="P121" s="93">
        <f t="shared" si="58"/>
        <v>4.7975412309610075</v>
      </c>
      <c r="Q121" s="93">
        <f t="shared" si="51"/>
        <v>1.6006840400861018</v>
      </c>
      <c r="R121" s="93">
        <f t="shared" si="52"/>
        <v>1.1204788280602711</v>
      </c>
      <c r="S121" s="93">
        <f t="shared" si="53"/>
        <v>0.4802052120258305</v>
      </c>
      <c r="T121" s="93">
        <f t="shared" si="54"/>
        <v>0.47975412309610077</v>
      </c>
      <c r="U121" s="93">
        <f t="shared" si="50"/>
        <v>4.5108892972972603E-4</v>
      </c>
      <c r="V121" s="93">
        <f t="shared" si="55"/>
        <v>4.8039866566730911</v>
      </c>
      <c r="W121" s="93">
        <f t="shared" si="56"/>
        <v>1.6013288855576973</v>
      </c>
      <c r="X121" s="106">
        <f t="shared" si="57"/>
        <v>1.1209302198903881</v>
      </c>
    </row>
    <row r="122" spans="5:24">
      <c r="E122" s="6">
        <v>9.5000000000000302</v>
      </c>
      <c r="F122" s="93">
        <f t="shared" si="42"/>
        <v>1.9647942639933829</v>
      </c>
      <c r="G122" s="93">
        <f t="shared" si="43"/>
        <v>0.39295885279867659</v>
      </c>
      <c r="H122" s="93">
        <f t="shared" si="44"/>
        <v>0.95000000000000306</v>
      </c>
      <c r="I122" s="93">
        <f t="shared" si="45"/>
        <v>-0.55704114720132647</v>
      </c>
      <c r="J122" s="93">
        <f t="shared" si="46"/>
        <v>1.9647942639933829</v>
      </c>
      <c r="K122" s="93">
        <f t="shared" si="47"/>
        <v>0.58943827919801484</v>
      </c>
      <c r="L122" s="93">
        <f t="shared" si="48"/>
        <v>0.95000000000000306</v>
      </c>
      <c r="M122" s="93">
        <f t="shared" si="49"/>
        <v>-0.36056172080198823</v>
      </c>
      <c r="N122" s="6" t="s">
        <v>122</v>
      </c>
      <c r="O122" s="2">
        <v>83</v>
      </c>
      <c r="P122" s="93">
        <f t="shared" si="58"/>
        <v>4.7979923198907368</v>
      </c>
      <c r="Q122" s="93">
        <f t="shared" si="51"/>
        <v>1.6007291899069278</v>
      </c>
      <c r="R122" s="93">
        <f t="shared" si="52"/>
        <v>1.1205104329348494</v>
      </c>
      <c r="S122" s="93">
        <f t="shared" si="53"/>
        <v>0.48021875697207833</v>
      </c>
      <c r="T122" s="93">
        <f t="shared" si="54"/>
        <v>0.4797992319890737</v>
      </c>
      <c r="U122" s="93">
        <f t="shared" si="50"/>
        <v>4.1952498300462659E-4</v>
      </c>
      <c r="V122" s="93">
        <f t="shared" si="55"/>
        <v>4.8039866566730911</v>
      </c>
      <c r="W122" s="93">
        <f t="shared" si="56"/>
        <v>1.6013288855576973</v>
      </c>
      <c r="X122" s="106">
        <f t="shared" si="57"/>
        <v>1.1209302198903881</v>
      </c>
    </row>
    <row r="123" spans="5:24">
      <c r="E123" s="6">
        <v>9.6000000000000298</v>
      </c>
      <c r="F123" s="93">
        <f t="shared" ref="F123:F154" si="59">$C$24*E123^($C$21)</f>
        <v>1.9709761537475885</v>
      </c>
      <c r="G123" s="93">
        <f t="shared" ref="G123:G154" si="60">$C$23*F123</f>
        <v>0.39419523074951773</v>
      </c>
      <c r="H123" s="93">
        <f t="shared" ref="H123:H154" si="61">$C$22*E123</f>
        <v>0.96000000000000307</v>
      </c>
      <c r="I123" s="93">
        <f t="shared" ref="I123:I154" si="62">G123-H123</f>
        <v>-0.56580476925048528</v>
      </c>
      <c r="J123" s="93">
        <f t="shared" ref="J123:J154" si="63">$D$24*E123^($D$21)</f>
        <v>1.9709761537475885</v>
      </c>
      <c r="K123" s="93">
        <f t="shared" ref="K123:K154" si="64">$D$23*J123</f>
        <v>0.59129284612427657</v>
      </c>
      <c r="L123" s="93">
        <f t="shared" ref="L123:L154" si="65">$D$22*E123</f>
        <v>0.96000000000000307</v>
      </c>
      <c r="M123" s="93">
        <f t="shared" ref="M123:M154" si="66">K123-L123</f>
        <v>-0.3687071538757265</v>
      </c>
      <c r="N123" s="6" t="s">
        <v>122</v>
      </c>
      <c r="O123" s="2">
        <v>84</v>
      </c>
      <c r="P123" s="93">
        <f t="shared" si="58"/>
        <v>4.7984118448737414</v>
      </c>
      <c r="Q123" s="93">
        <f t="shared" si="51"/>
        <v>1.6007711778025522</v>
      </c>
      <c r="R123" s="93">
        <f t="shared" si="52"/>
        <v>1.1205398244617863</v>
      </c>
      <c r="S123" s="93">
        <f t="shared" si="53"/>
        <v>0.48023135334076561</v>
      </c>
      <c r="T123" s="93">
        <f t="shared" si="54"/>
        <v>0.47984118448737417</v>
      </c>
      <c r="U123" s="93">
        <f t="shared" si="50"/>
        <v>3.9016885339143714E-4</v>
      </c>
      <c r="V123" s="93">
        <f t="shared" si="55"/>
        <v>4.8039866566730911</v>
      </c>
      <c r="W123" s="93">
        <f t="shared" si="56"/>
        <v>1.6013288855576973</v>
      </c>
      <c r="X123" s="106">
        <f t="shared" si="57"/>
        <v>1.1209302198903881</v>
      </c>
    </row>
    <row r="124" spans="5:24">
      <c r="E124" s="6">
        <v>9.7000000000000295</v>
      </c>
      <c r="F124" s="93">
        <f t="shared" si="59"/>
        <v>1.9771131300716682</v>
      </c>
      <c r="G124" s="93">
        <f t="shared" si="60"/>
        <v>0.39542262601433364</v>
      </c>
      <c r="H124" s="93">
        <f t="shared" si="61"/>
        <v>0.97000000000000297</v>
      </c>
      <c r="I124" s="93">
        <f t="shared" si="62"/>
        <v>-0.57457737398566933</v>
      </c>
      <c r="J124" s="93">
        <f t="shared" si="63"/>
        <v>1.9771131300716682</v>
      </c>
      <c r="K124" s="93">
        <f t="shared" si="64"/>
        <v>0.59313393902150047</v>
      </c>
      <c r="L124" s="93">
        <f t="shared" si="65"/>
        <v>0.97000000000000297</v>
      </c>
      <c r="M124" s="93">
        <f t="shared" si="66"/>
        <v>-0.3768660609785025</v>
      </c>
      <c r="N124" s="6" t="s">
        <v>122</v>
      </c>
      <c r="O124" s="2">
        <v>85</v>
      </c>
      <c r="P124" s="93">
        <f t="shared" si="58"/>
        <v>4.7988020137271326</v>
      </c>
      <c r="Q124" s="93">
        <f t="shared" si="51"/>
        <v>1.6008102253020906</v>
      </c>
      <c r="R124" s="93">
        <f t="shared" si="52"/>
        <v>1.1205671577114633</v>
      </c>
      <c r="S124" s="93">
        <f t="shared" si="53"/>
        <v>0.48024306759062718</v>
      </c>
      <c r="T124" s="93">
        <f t="shared" si="54"/>
        <v>0.47988020137271326</v>
      </c>
      <c r="U124" s="93">
        <f t="shared" si="50"/>
        <v>3.6286621791392637E-4</v>
      </c>
      <c r="V124" s="93">
        <f t="shared" si="55"/>
        <v>4.8039866566730911</v>
      </c>
      <c r="W124" s="93">
        <f t="shared" si="56"/>
        <v>1.6013288855576973</v>
      </c>
      <c r="X124" s="106">
        <f t="shared" si="57"/>
        <v>1.1209302198903881</v>
      </c>
    </row>
    <row r="125" spans="5:24">
      <c r="E125" s="6">
        <v>9.8000000000000291</v>
      </c>
      <c r="F125" s="93">
        <f t="shared" si="59"/>
        <v>1.9832059773026407</v>
      </c>
      <c r="G125" s="93">
        <f t="shared" si="60"/>
        <v>0.39664119546052817</v>
      </c>
      <c r="H125" s="93">
        <f t="shared" si="61"/>
        <v>0.98000000000000298</v>
      </c>
      <c r="I125" s="93">
        <f t="shared" si="62"/>
        <v>-0.58335880453947486</v>
      </c>
      <c r="J125" s="93">
        <f t="shared" si="63"/>
        <v>1.9832059773026407</v>
      </c>
      <c r="K125" s="93">
        <f t="shared" si="64"/>
        <v>0.59496179319079223</v>
      </c>
      <c r="L125" s="93">
        <f t="shared" si="65"/>
        <v>0.98000000000000298</v>
      </c>
      <c r="M125" s="93">
        <f t="shared" si="66"/>
        <v>-0.38503820680921075</v>
      </c>
      <c r="N125" s="6" t="s">
        <v>122</v>
      </c>
      <c r="O125" s="2">
        <v>86</v>
      </c>
      <c r="P125" s="93">
        <f t="shared" si="58"/>
        <v>4.7991648799450468</v>
      </c>
      <c r="Q125" s="93">
        <f t="shared" si="51"/>
        <v>1.6008465384013422</v>
      </c>
      <c r="R125" s="93">
        <f t="shared" si="52"/>
        <v>1.1205925768809395</v>
      </c>
      <c r="S125" s="93">
        <f t="shared" si="53"/>
        <v>0.48025396152040262</v>
      </c>
      <c r="T125" s="93">
        <f t="shared" si="54"/>
        <v>0.4799164879945047</v>
      </c>
      <c r="U125" s="93">
        <f t="shared" si="50"/>
        <v>3.3747352589791335E-4</v>
      </c>
      <c r="V125" s="93">
        <f t="shared" si="55"/>
        <v>4.8039866566730911</v>
      </c>
      <c r="W125" s="93">
        <f t="shared" si="56"/>
        <v>1.6013288855576973</v>
      </c>
      <c r="X125" s="106">
        <f t="shared" si="57"/>
        <v>1.1209302198903881</v>
      </c>
    </row>
    <row r="126" spans="5:24">
      <c r="E126" s="6">
        <v>9.9000000000000306</v>
      </c>
      <c r="F126" s="93">
        <f t="shared" si="59"/>
        <v>1.9892554582442359</v>
      </c>
      <c r="G126" s="93">
        <f t="shared" si="60"/>
        <v>0.39785109164884719</v>
      </c>
      <c r="H126" s="93">
        <f t="shared" si="61"/>
        <v>0.9900000000000031</v>
      </c>
      <c r="I126" s="93">
        <f t="shared" si="62"/>
        <v>-0.59214890835115597</v>
      </c>
      <c r="J126" s="93">
        <f t="shared" si="63"/>
        <v>1.9892554582442359</v>
      </c>
      <c r="K126" s="93">
        <f t="shared" si="64"/>
        <v>0.5967766374732707</v>
      </c>
      <c r="L126" s="93">
        <f t="shared" si="65"/>
        <v>0.9900000000000031</v>
      </c>
      <c r="M126" s="93">
        <f t="shared" si="66"/>
        <v>-0.3932233625267324</v>
      </c>
      <c r="N126" s="6" t="s">
        <v>122</v>
      </c>
      <c r="O126" s="2">
        <v>87</v>
      </c>
      <c r="P126" s="93">
        <f t="shared" si="58"/>
        <v>4.7995023534709444</v>
      </c>
      <c r="Q126" s="93">
        <f t="shared" si="51"/>
        <v>1.6008803086536751</v>
      </c>
      <c r="R126" s="93">
        <f t="shared" si="52"/>
        <v>1.1206162160575726</v>
      </c>
      <c r="S126" s="93">
        <f t="shared" si="53"/>
        <v>0.48026409259610253</v>
      </c>
      <c r="T126" s="93">
        <f t="shared" si="54"/>
        <v>0.47995023534709447</v>
      </c>
      <c r="U126" s="93">
        <f t="shared" si="50"/>
        <v>3.1385724900806489E-4</v>
      </c>
      <c r="V126" s="93">
        <f t="shared" si="55"/>
        <v>4.8039866566730911</v>
      </c>
      <c r="W126" s="93">
        <f t="shared" si="56"/>
        <v>1.6013288855576973</v>
      </c>
      <c r="X126" s="106">
        <f t="shared" si="57"/>
        <v>1.1209302198903881</v>
      </c>
    </row>
    <row r="127" spans="5:24">
      <c r="E127" s="6">
        <v>10</v>
      </c>
      <c r="F127" s="93">
        <f t="shared" si="59"/>
        <v>1.9952623149688797</v>
      </c>
      <c r="G127" s="93">
        <f t="shared" si="60"/>
        <v>0.39905246299377595</v>
      </c>
      <c r="H127" s="93">
        <f t="shared" si="61"/>
        <v>1</v>
      </c>
      <c r="I127" s="93">
        <f t="shared" si="62"/>
        <v>-0.60094753700622405</v>
      </c>
      <c r="J127" s="93">
        <f t="shared" si="63"/>
        <v>1.9952623149688797</v>
      </c>
      <c r="K127" s="93">
        <f t="shared" si="64"/>
        <v>0.59857869449066392</v>
      </c>
      <c r="L127" s="93">
        <f t="shared" si="65"/>
        <v>1</v>
      </c>
      <c r="M127" s="93">
        <f t="shared" si="66"/>
        <v>-0.40142130550933608</v>
      </c>
      <c r="N127" s="6" t="s">
        <v>122</v>
      </c>
      <c r="O127" s="2">
        <v>88</v>
      </c>
      <c r="P127" s="93">
        <f t="shared" si="58"/>
        <v>4.7998162107199525</v>
      </c>
      <c r="Q127" s="93">
        <f t="shared" si="51"/>
        <v>1.6009117141840716</v>
      </c>
      <c r="R127" s="93">
        <f t="shared" si="52"/>
        <v>1.1206381999288502</v>
      </c>
      <c r="S127" s="93">
        <f t="shared" si="53"/>
        <v>0.48027351425522147</v>
      </c>
      <c r="T127" s="93">
        <f t="shared" si="54"/>
        <v>0.47998162107199527</v>
      </c>
      <c r="U127" s="93">
        <f t="shared" si="50"/>
        <v>2.918931832261995E-4</v>
      </c>
      <c r="V127" s="93">
        <f t="shared" si="55"/>
        <v>4.8039866566730911</v>
      </c>
      <c r="W127" s="93">
        <f t="shared" si="56"/>
        <v>1.6013288855576973</v>
      </c>
      <c r="X127" s="106">
        <f t="shared" si="57"/>
        <v>1.1209302198903881</v>
      </c>
    </row>
    <row r="128" spans="5:24">
      <c r="E128" s="6">
        <v>10.1</v>
      </c>
      <c r="F128" s="93">
        <f t="shared" si="59"/>
        <v>2.0012272695821234</v>
      </c>
      <c r="G128" s="93">
        <f t="shared" si="60"/>
        <v>0.40024545391642469</v>
      </c>
      <c r="H128" s="93">
        <f t="shared" si="61"/>
        <v>1.01</v>
      </c>
      <c r="I128" s="93">
        <f t="shared" si="62"/>
        <v>-0.60975454608357538</v>
      </c>
      <c r="J128" s="93">
        <f t="shared" si="63"/>
        <v>2.0012272695821234</v>
      </c>
      <c r="K128" s="93">
        <f t="shared" si="64"/>
        <v>0.60036818087463695</v>
      </c>
      <c r="L128" s="93">
        <f t="shared" si="65"/>
        <v>1.01</v>
      </c>
      <c r="M128" s="93">
        <f t="shared" si="66"/>
        <v>-0.40963181912536306</v>
      </c>
      <c r="N128" s="6" t="s">
        <v>122</v>
      </c>
      <c r="O128" s="2">
        <v>89</v>
      </c>
      <c r="P128" s="93">
        <f t="shared" si="58"/>
        <v>4.8001081039031783</v>
      </c>
      <c r="Q128" s="93">
        <f t="shared" si="51"/>
        <v>1.6009409206317715</v>
      </c>
      <c r="R128" s="93">
        <f t="shared" si="52"/>
        <v>1.1206586444422399</v>
      </c>
      <c r="S128" s="93">
        <f t="shared" si="53"/>
        <v>0.48028227618953145</v>
      </c>
      <c r="T128" s="93">
        <f t="shared" si="54"/>
        <v>0.48001081039031784</v>
      </c>
      <c r="U128" s="93">
        <f t="shared" si="50"/>
        <v>2.7146579921361047E-4</v>
      </c>
      <c r="V128" s="93">
        <f t="shared" si="55"/>
        <v>4.8039866566730911</v>
      </c>
      <c r="W128" s="93">
        <f t="shared" si="56"/>
        <v>1.6013288855576973</v>
      </c>
      <c r="X128" s="106">
        <f t="shared" si="57"/>
        <v>1.1209302198903881</v>
      </c>
    </row>
    <row r="129" spans="5:24">
      <c r="E129" s="6">
        <v>10.199999999999999</v>
      </c>
      <c r="F129" s="93">
        <f t="shared" si="59"/>
        <v>2.0071510249516042</v>
      </c>
      <c r="G129" s="93">
        <f t="shared" si="60"/>
        <v>0.40143020499032089</v>
      </c>
      <c r="H129" s="93">
        <f t="shared" si="61"/>
        <v>1.02</v>
      </c>
      <c r="I129" s="93">
        <f t="shared" si="62"/>
        <v>-0.61856979500967912</v>
      </c>
      <c r="J129" s="93">
        <f t="shared" si="63"/>
        <v>2.0071510249516042</v>
      </c>
      <c r="K129" s="93">
        <f t="shared" si="64"/>
        <v>0.60214530748548123</v>
      </c>
      <c r="L129" s="93">
        <f t="shared" si="65"/>
        <v>1.02</v>
      </c>
      <c r="M129" s="93">
        <f t="shared" si="66"/>
        <v>-0.41785469251451879</v>
      </c>
      <c r="N129" s="6" t="s">
        <v>122</v>
      </c>
      <c r="O129" s="2">
        <v>90</v>
      </c>
      <c r="P129" s="93">
        <f t="shared" si="58"/>
        <v>4.8003795697023923</v>
      </c>
      <c r="Q129" s="93">
        <f t="shared" si="51"/>
        <v>1.6009680820265726</v>
      </c>
      <c r="R129" s="93">
        <f t="shared" si="52"/>
        <v>1.1206776574186008</v>
      </c>
      <c r="S129" s="93">
        <f t="shared" si="53"/>
        <v>0.48029042460797178</v>
      </c>
      <c r="T129" s="93">
        <f t="shared" si="54"/>
        <v>0.48003795697023927</v>
      </c>
      <c r="U129" s="93">
        <f t="shared" ref="U129:U160" si="67">S129-T129</f>
        <v>2.5246763773251191E-4</v>
      </c>
      <c r="V129" s="93">
        <f t="shared" si="55"/>
        <v>4.8039866566730911</v>
      </c>
      <c r="W129" s="93">
        <f t="shared" si="56"/>
        <v>1.6013288855576973</v>
      </c>
      <c r="X129" s="106">
        <f t="shared" si="57"/>
        <v>1.1209302198903881</v>
      </c>
    </row>
    <row r="130" spans="5:24">
      <c r="E130" s="6">
        <v>10.3</v>
      </c>
      <c r="F130" s="93">
        <f t="shared" si="59"/>
        <v>2.013034265402545</v>
      </c>
      <c r="G130" s="93">
        <f t="shared" si="60"/>
        <v>0.40260685308050903</v>
      </c>
      <c r="H130" s="93">
        <f t="shared" si="61"/>
        <v>1.03</v>
      </c>
      <c r="I130" s="93">
        <f t="shared" si="62"/>
        <v>-0.627393146919491</v>
      </c>
      <c r="J130" s="93">
        <f t="shared" si="63"/>
        <v>2.013034265402545</v>
      </c>
      <c r="K130" s="93">
        <f t="shared" si="64"/>
        <v>0.60391027962076349</v>
      </c>
      <c r="L130" s="93">
        <f t="shared" si="65"/>
        <v>1.03</v>
      </c>
      <c r="M130" s="93">
        <f t="shared" si="66"/>
        <v>-0.42608972037923654</v>
      </c>
      <c r="N130" s="6" t="s">
        <v>122</v>
      </c>
      <c r="O130" s="2">
        <v>91</v>
      </c>
      <c r="P130" s="93">
        <f t="shared" si="58"/>
        <v>4.800632037340125</v>
      </c>
      <c r="Q130" s="93">
        <f t="shared" si="51"/>
        <v>1.6009933416034796</v>
      </c>
      <c r="R130" s="93">
        <f t="shared" si="52"/>
        <v>1.1206953391224357</v>
      </c>
      <c r="S130" s="93">
        <f t="shared" si="53"/>
        <v>0.48029800248104387</v>
      </c>
      <c r="T130" s="93">
        <f t="shared" si="54"/>
        <v>0.48006320373401251</v>
      </c>
      <c r="U130" s="93">
        <f t="shared" si="67"/>
        <v>2.3479874703136172E-4</v>
      </c>
      <c r="V130" s="93">
        <f t="shared" si="55"/>
        <v>4.8039866566730911</v>
      </c>
      <c r="W130" s="93">
        <f t="shared" si="56"/>
        <v>1.6013288855576973</v>
      </c>
      <c r="X130" s="106">
        <f t="shared" si="57"/>
        <v>1.1209302198903881</v>
      </c>
    </row>
    <row r="131" spans="5:24">
      <c r="E131" s="6">
        <v>10.4</v>
      </c>
      <c r="F131" s="93">
        <f t="shared" si="59"/>
        <v>2.0188776573816165</v>
      </c>
      <c r="G131" s="93">
        <f t="shared" si="60"/>
        <v>0.40377553147632333</v>
      </c>
      <c r="H131" s="93">
        <f t="shared" si="61"/>
        <v>1.04</v>
      </c>
      <c r="I131" s="93">
        <f t="shared" si="62"/>
        <v>-0.63622446852367665</v>
      </c>
      <c r="J131" s="93">
        <f t="shared" si="63"/>
        <v>2.0188776573816165</v>
      </c>
      <c r="K131" s="93">
        <f t="shared" si="64"/>
        <v>0.60566329721448497</v>
      </c>
      <c r="L131" s="93">
        <f t="shared" si="65"/>
        <v>1.04</v>
      </c>
      <c r="M131" s="93">
        <f t="shared" si="66"/>
        <v>-0.43433670278551506</v>
      </c>
      <c r="N131" s="6" t="s">
        <v>122</v>
      </c>
      <c r="O131" s="2">
        <v>92</v>
      </c>
      <c r="P131" s="93">
        <f t="shared" si="58"/>
        <v>4.800866836087156</v>
      </c>
      <c r="Q131" s="93">
        <f t="shared" si="51"/>
        <v>1.6010168325600558</v>
      </c>
      <c r="R131" s="93">
        <f t="shared" si="52"/>
        <v>1.120711782792039</v>
      </c>
      <c r="S131" s="93">
        <f t="shared" si="53"/>
        <v>0.48030504976801669</v>
      </c>
      <c r="T131" s="93">
        <f t="shared" si="54"/>
        <v>0.48008668360871565</v>
      </c>
      <c r="U131" s="93">
        <f t="shared" si="67"/>
        <v>2.183661593010422E-4</v>
      </c>
      <c r="V131" s="93">
        <f t="shared" si="55"/>
        <v>4.8039866566730911</v>
      </c>
      <c r="W131" s="93">
        <f t="shared" si="56"/>
        <v>1.6013288855576973</v>
      </c>
      <c r="X131" s="106">
        <f t="shared" si="57"/>
        <v>1.1209302198903881</v>
      </c>
    </row>
    <row r="132" spans="5:24">
      <c r="E132" s="6">
        <v>10.5</v>
      </c>
      <c r="F132" s="93">
        <f t="shared" si="59"/>
        <v>2.0246818500908987</v>
      </c>
      <c r="G132" s="93">
        <f t="shared" si="60"/>
        <v>0.40493637001817978</v>
      </c>
      <c r="H132" s="93">
        <f t="shared" si="61"/>
        <v>1.05</v>
      </c>
      <c r="I132" s="93">
        <f t="shared" si="62"/>
        <v>-0.64506362998182021</v>
      </c>
      <c r="J132" s="93">
        <f t="shared" si="63"/>
        <v>2.0246818500908987</v>
      </c>
      <c r="K132" s="93">
        <f t="shared" si="64"/>
        <v>0.60740455502726964</v>
      </c>
      <c r="L132" s="93">
        <f t="shared" si="65"/>
        <v>1.05</v>
      </c>
      <c r="M132" s="93">
        <f t="shared" si="66"/>
        <v>-0.4425954449727304</v>
      </c>
      <c r="N132" s="6" t="s">
        <v>122</v>
      </c>
      <c r="O132" s="2">
        <v>93</v>
      </c>
      <c r="P132" s="93">
        <f t="shared" si="58"/>
        <v>4.8010852022464574</v>
      </c>
      <c r="Q132" s="93">
        <f t="shared" si="51"/>
        <v>1.6010386787605324</v>
      </c>
      <c r="R132" s="93">
        <f t="shared" si="52"/>
        <v>1.1207270751323726</v>
      </c>
      <c r="S132" s="93">
        <f t="shared" si="53"/>
        <v>0.48031160362815972</v>
      </c>
      <c r="T132" s="93">
        <f t="shared" si="54"/>
        <v>0.48010852022464579</v>
      </c>
      <c r="U132" s="93">
        <f t="shared" si="67"/>
        <v>2.0308340351393728E-4</v>
      </c>
      <c r="V132" s="93">
        <f t="shared" si="55"/>
        <v>4.8039866566730911</v>
      </c>
      <c r="W132" s="93">
        <f t="shared" si="56"/>
        <v>1.6013288855576973</v>
      </c>
      <c r="X132" s="106">
        <f t="shared" si="57"/>
        <v>1.1209302198903881</v>
      </c>
    </row>
    <row r="133" spans="5:24">
      <c r="E133" s="6">
        <v>10.6</v>
      </c>
      <c r="F133" s="93">
        <f t="shared" si="59"/>
        <v>2.0304474760935554</v>
      </c>
      <c r="G133" s="93">
        <f t="shared" si="60"/>
        <v>0.40608949521871107</v>
      </c>
      <c r="H133" s="93">
        <f t="shared" si="61"/>
        <v>1.06</v>
      </c>
      <c r="I133" s="93">
        <f t="shared" si="62"/>
        <v>-0.65391050478128898</v>
      </c>
      <c r="J133" s="93">
        <f t="shared" si="63"/>
        <v>2.0304474760935554</v>
      </c>
      <c r="K133" s="93">
        <f t="shared" si="64"/>
        <v>0.60913424282806661</v>
      </c>
      <c r="L133" s="93">
        <f t="shared" si="65"/>
        <v>1.06</v>
      </c>
      <c r="M133" s="93">
        <f t="shared" si="66"/>
        <v>-0.45086575717193345</v>
      </c>
      <c r="N133" s="6" t="s">
        <v>122</v>
      </c>
      <c r="O133" s="2">
        <v>94</v>
      </c>
      <c r="P133" s="93">
        <f t="shared" si="58"/>
        <v>4.8012882856499717</v>
      </c>
      <c r="Q133" s="93">
        <f t="shared" si="51"/>
        <v>1.6010589953904248</v>
      </c>
      <c r="R133" s="93">
        <f t="shared" si="52"/>
        <v>1.1207412967732973</v>
      </c>
      <c r="S133" s="93">
        <f t="shared" si="53"/>
        <v>0.48031769861712742</v>
      </c>
      <c r="T133" s="93">
        <f t="shared" si="54"/>
        <v>0.48012882856499717</v>
      </c>
      <c r="U133" s="93">
        <f t="shared" si="67"/>
        <v>1.8887005213025221E-4</v>
      </c>
      <c r="V133" s="93">
        <f t="shared" si="55"/>
        <v>4.8039866566730911</v>
      </c>
      <c r="W133" s="93">
        <f t="shared" si="56"/>
        <v>1.6013288855576973</v>
      </c>
      <c r="X133" s="106">
        <f t="shared" si="57"/>
        <v>1.1209302198903881</v>
      </c>
    </row>
    <row r="134" spans="5:24">
      <c r="E134" s="6">
        <v>10.7</v>
      </c>
      <c r="F134" s="93">
        <f t="shared" si="59"/>
        <v>2.036175151892742</v>
      </c>
      <c r="G134" s="93">
        <f t="shared" si="60"/>
        <v>0.40723503037854841</v>
      </c>
      <c r="H134" s="93">
        <f t="shared" si="61"/>
        <v>1.07</v>
      </c>
      <c r="I134" s="93">
        <f t="shared" si="62"/>
        <v>-0.6627649696214517</v>
      </c>
      <c r="J134" s="93">
        <f t="shared" si="63"/>
        <v>2.036175151892742</v>
      </c>
      <c r="K134" s="93">
        <f t="shared" si="64"/>
        <v>0.61085254556782254</v>
      </c>
      <c r="L134" s="93">
        <f t="shared" si="65"/>
        <v>1.07</v>
      </c>
      <c r="M134" s="93">
        <f t="shared" si="66"/>
        <v>-0.45914745443217753</v>
      </c>
      <c r="N134" s="6" t="s">
        <v>122</v>
      </c>
      <c r="O134" s="2">
        <v>95</v>
      </c>
      <c r="P134" s="93">
        <f t="shared" si="58"/>
        <v>4.8014771557021021</v>
      </c>
      <c r="Q134" s="93">
        <f t="shared" si="51"/>
        <v>1.6010778895651547</v>
      </c>
      <c r="R134" s="93">
        <f t="shared" si="52"/>
        <v>1.1207545226956082</v>
      </c>
      <c r="S134" s="93">
        <f t="shared" si="53"/>
        <v>0.48032336686954641</v>
      </c>
      <c r="T134" s="93">
        <f t="shared" si="54"/>
        <v>0.48014771557021024</v>
      </c>
      <c r="U134" s="93">
        <f t="shared" si="67"/>
        <v>1.7565129933616586E-4</v>
      </c>
      <c r="V134" s="93">
        <f t="shared" si="55"/>
        <v>4.8039866566730911</v>
      </c>
      <c r="W134" s="93">
        <f t="shared" si="56"/>
        <v>1.6013288855576973</v>
      </c>
      <c r="X134" s="106">
        <f t="shared" si="57"/>
        <v>1.1209302198903881</v>
      </c>
    </row>
    <row r="135" spans="5:24">
      <c r="E135" s="6">
        <v>10.8</v>
      </c>
      <c r="F135" s="93">
        <f t="shared" si="59"/>
        <v>2.0418654784851671</v>
      </c>
      <c r="G135" s="93">
        <f t="shared" si="60"/>
        <v>0.40837309569703345</v>
      </c>
      <c r="H135" s="93">
        <f t="shared" si="61"/>
        <v>1.08</v>
      </c>
      <c r="I135" s="93">
        <f t="shared" si="62"/>
        <v>-0.67162690430296657</v>
      </c>
      <c r="J135" s="93">
        <f t="shared" si="63"/>
        <v>2.0418654784851671</v>
      </c>
      <c r="K135" s="93">
        <f t="shared" si="64"/>
        <v>0.61255964354555015</v>
      </c>
      <c r="L135" s="93">
        <f t="shared" si="65"/>
        <v>1.08</v>
      </c>
      <c r="M135" s="93">
        <f t="shared" si="66"/>
        <v>-0.46744035645444992</v>
      </c>
      <c r="N135" s="6" t="s">
        <v>122</v>
      </c>
      <c r="O135" s="2">
        <v>96</v>
      </c>
      <c r="P135" s="93">
        <f t="shared" si="58"/>
        <v>4.8016528070014379</v>
      </c>
      <c r="Q135" s="93">
        <f t="shared" si="51"/>
        <v>1.6010954608959171</v>
      </c>
      <c r="R135" s="93">
        <f t="shared" si="52"/>
        <v>1.1207668226271419</v>
      </c>
      <c r="S135" s="93">
        <f t="shared" si="53"/>
        <v>0.48032863826877514</v>
      </c>
      <c r="T135" s="93">
        <f t="shared" si="54"/>
        <v>0.4801652807001438</v>
      </c>
      <c r="U135" s="93">
        <f t="shared" si="67"/>
        <v>1.6335756863133932E-4</v>
      </c>
      <c r="V135" s="93">
        <f t="shared" si="55"/>
        <v>4.8039866566730911</v>
      </c>
      <c r="W135" s="93">
        <f t="shared" si="56"/>
        <v>1.6013288855576973</v>
      </c>
      <c r="X135" s="106">
        <f t="shared" si="57"/>
        <v>1.1209302198903881</v>
      </c>
    </row>
    <row r="136" spans="5:24">
      <c r="E136" s="6">
        <v>10.9</v>
      </c>
      <c r="F136" s="93">
        <f t="shared" si="59"/>
        <v>2.047519041890637</v>
      </c>
      <c r="G136" s="93">
        <f t="shared" si="60"/>
        <v>0.40950380837812744</v>
      </c>
      <c r="H136" s="93">
        <f t="shared" si="61"/>
        <v>1.0900000000000001</v>
      </c>
      <c r="I136" s="93">
        <f t="shared" si="62"/>
        <v>-0.68049619162187258</v>
      </c>
      <c r="J136" s="93">
        <f t="shared" si="63"/>
        <v>2.047519041890637</v>
      </c>
      <c r="K136" s="93">
        <f t="shared" si="64"/>
        <v>0.61425571256719114</v>
      </c>
      <c r="L136" s="93">
        <f t="shared" si="65"/>
        <v>1.0900000000000001</v>
      </c>
      <c r="M136" s="93">
        <f t="shared" si="66"/>
        <v>-0.47574428743280894</v>
      </c>
      <c r="N136" s="6" t="s">
        <v>122</v>
      </c>
      <c r="O136" s="2">
        <v>97</v>
      </c>
      <c r="P136" s="93">
        <f t="shared" si="58"/>
        <v>4.8018161645700692</v>
      </c>
      <c r="Q136" s="93">
        <f t="shared" ref="Q136:Q167" si="68">$D$24*P136^($D$21)</f>
        <v>1.6011118020158077</v>
      </c>
      <c r="R136" s="93">
        <f t="shared" ref="R136:R167" si="69">(1-$D$23)*Q136</f>
        <v>1.1207782614110653</v>
      </c>
      <c r="S136" s="93">
        <f t="shared" ref="S136:S167" si="70">$D$23*Q136</f>
        <v>0.48033354060474232</v>
      </c>
      <c r="T136" s="93">
        <f t="shared" ref="T136:T167" si="71">$D$22*P136</f>
        <v>0.48018161645700697</v>
      </c>
      <c r="U136" s="93">
        <f t="shared" si="67"/>
        <v>1.5192414773534946E-4</v>
      </c>
      <c r="V136" s="93">
        <f t="shared" ref="V136:V167" si="72">$D$27</f>
        <v>4.8039866566730911</v>
      </c>
      <c r="W136" s="93">
        <f t="shared" ref="W136:W167" si="73">$D$28</f>
        <v>1.6013288855576973</v>
      </c>
      <c r="X136" s="106">
        <f t="shared" ref="X136:X167" si="74">$D$29</f>
        <v>1.1209302198903881</v>
      </c>
    </row>
    <row r="137" spans="5:24">
      <c r="E137" s="6">
        <v>11</v>
      </c>
      <c r="F137" s="93">
        <f t="shared" si="59"/>
        <v>2.0531364136588439</v>
      </c>
      <c r="G137" s="93">
        <f t="shared" si="60"/>
        <v>0.41062728273176879</v>
      </c>
      <c r="H137" s="93">
        <f t="shared" si="61"/>
        <v>1.1000000000000001</v>
      </c>
      <c r="I137" s="93">
        <f t="shared" si="62"/>
        <v>-0.68937271726823135</v>
      </c>
      <c r="J137" s="93">
        <f t="shared" si="63"/>
        <v>2.0531364136588439</v>
      </c>
      <c r="K137" s="93">
        <f t="shared" si="64"/>
        <v>0.61594092409765311</v>
      </c>
      <c r="L137" s="93">
        <f t="shared" si="65"/>
        <v>1.1000000000000001</v>
      </c>
      <c r="M137" s="93">
        <f t="shared" si="66"/>
        <v>-0.48405907590234698</v>
      </c>
      <c r="N137" s="6" t="s">
        <v>122</v>
      </c>
      <c r="O137" s="2">
        <v>98</v>
      </c>
      <c r="P137" s="93">
        <f t="shared" ref="P137:P168" si="75">P136+U136</f>
        <v>4.8019680887178042</v>
      </c>
      <c r="Q137" s="93">
        <f t="shared" si="68"/>
        <v>1.601126999069008</v>
      </c>
      <c r="R137" s="93">
        <f t="shared" si="69"/>
        <v>1.1207888993483055</v>
      </c>
      <c r="S137" s="93">
        <f t="shared" si="70"/>
        <v>0.48033809972070241</v>
      </c>
      <c r="T137" s="93">
        <f t="shared" si="71"/>
        <v>0.48019680887178046</v>
      </c>
      <c r="U137" s="93">
        <f t="shared" si="67"/>
        <v>1.4129084892194888E-4</v>
      </c>
      <c r="V137" s="93">
        <f t="shared" si="72"/>
        <v>4.8039866566730911</v>
      </c>
      <c r="W137" s="93">
        <f t="shared" si="73"/>
        <v>1.6013288855576973</v>
      </c>
      <c r="X137" s="106">
        <f t="shared" si="74"/>
        <v>1.1209302198903881</v>
      </c>
    </row>
    <row r="138" spans="5:24">
      <c r="E138" s="6">
        <v>11.1</v>
      </c>
      <c r="F138" s="93">
        <f t="shared" si="59"/>
        <v>2.0587181513545612</v>
      </c>
      <c r="G138" s="93">
        <f t="shared" si="60"/>
        <v>0.41174363027091226</v>
      </c>
      <c r="H138" s="93">
        <f t="shared" si="61"/>
        <v>1.1100000000000001</v>
      </c>
      <c r="I138" s="93">
        <f t="shared" si="62"/>
        <v>-0.69825636972908778</v>
      </c>
      <c r="J138" s="93">
        <f t="shared" si="63"/>
        <v>2.0587181513545612</v>
      </c>
      <c r="K138" s="93">
        <f t="shared" si="64"/>
        <v>0.61761544540636837</v>
      </c>
      <c r="L138" s="93">
        <f t="shared" si="65"/>
        <v>1.1100000000000001</v>
      </c>
      <c r="M138" s="93">
        <f t="shared" si="66"/>
        <v>-0.49238455459363173</v>
      </c>
      <c r="N138" s="6" t="s">
        <v>122</v>
      </c>
      <c r="O138" s="2">
        <v>99</v>
      </c>
      <c r="P138" s="93">
        <f t="shared" si="75"/>
        <v>4.8021093795667262</v>
      </c>
      <c r="Q138" s="93">
        <f t="shared" si="68"/>
        <v>1.6011411321656306</v>
      </c>
      <c r="R138" s="93">
        <f t="shared" si="69"/>
        <v>1.1207987925159413</v>
      </c>
      <c r="S138" s="93">
        <f t="shared" si="70"/>
        <v>0.48034233964968914</v>
      </c>
      <c r="T138" s="93">
        <f t="shared" si="71"/>
        <v>0.48021093795667263</v>
      </c>
      <c r="U138" s="93">
        <f t="shared" si="67"/>
        <v>1.314016930165085E-4</v>
      </c>
      <c r="V138" s="93">
        <f t="shared" si="72"/>
        <v>4.8039866566730911</v>
      </c>
      <c r="W138" s="93">
        <f t="shared" si="73"/>
        <v>1.6013288855576973</v>
      </c>
      <c r="X138" s="106">
        <f t="shared" si="74"/>
        <v>1.1209302198903881</v>
      </c>
    </row>
    <row r="139" spans="5:24">
      <c r="E139" s="6">
        <v>11.2</v>
      </c>
      <c r="F139" s="93">
        <f t="shared" si="59"/>
        <v>2.0642647990223639</v>
      </c>
      <c r="G139" s="93">
        <f t="shared" si="60"/>
        <v>0.41285295980447279</v>
      </c>
      <c r="H139" s="93">
        <f t="shared" si="61"/>
        <v>1.1199999999999999</v>
      </c>
      <c r="I139" s="93">
        <f t="shared" si="62"/>
        <v>-0.7071470401955271</v>
      </c>
      <c r="J139" s="93">
        <f t="shared" si="63"/>
        <v>2.0642647990223639</v>
      </c>
      <c r="K139" s="93">
        <f t="shared" si="64"/>
        <v>0.61927943970670918</v>
      </c>
      <c r="L139" s="93">
        <f t="shared" si="65"/>
        <v>1.1199999999999999</v>
      </c>
      <c r="M139" s="93">
        <f t="shared" si="66"/>
        <v>-0.50072056029329071</v>
      </c>
      <c r="N139" s="6" t="s">
        <v>122</v>
      </c>
      <c r="O139" s="2">
        <v>100</v>
      </c>
      <c r="P139" s="93">
        <f t="shared" si="75"/>
        <v>4.8022407812597425</v>
      </c>
      <c r="Q139" s="93">
        <f t="shared" si="68"/>
        <v>1.6011542758046418</v>
      </c>
      <c r="R139" s="93">
        <f t="shared" si="69"/>
        <v>1.1208079930632491</v>
      </c>
      <c r="S139" s="93">
        <f t="shared" si="70"/>
        <v>0.48034628274139252</v>
      </c>
      <c r="T139" s="93">
        <f t="shared" si="71"/>
        <v>0.48022407812597429</v>
      </c>
      <c r="U139" s="93">
        <f t="shared" si="67"/>
        <v>1.2220461541823102E-4</v>
      </c>
      <c r="V139" s="93">
        <f t="shared" si="72"/>
        <v>4.8039866566730911</v>
      </c>
      <c r="W139" s="93">
        <f t="shared" si="73"/>
        <v>1.6013288855576973</v>
      </c>
      <c r="X139" s="106">
        <f t="shared" si="74"/>
        <v>1.1209302198903881</v>
      </c>
    </row>
    <row r="140" spans="5:24">
      <c r="E140" s="6">
        <v>11.3</v>
      </c>
      <c r="F140" s="93">
        <f t="shared" si="59"/>
        <v>2.0697768876319045</v>
      </c>
      <c r="G140" s="93">
        <f t="shared" si="60"/>
        <v>0.4139553775263809</v>
      </c>
      <c r="H140" s="93">
        <f t="shared" si="61"/>
        <v>1.1300000000000001</v>
      </c>
      <c r="I140" s="93">
        <f t="shared" si="62"/>
        <v>-0.71604462247361922</v>
      </c>
      <c r="J140" s="93">
        <f t="shared" si="63"/>
        <v>2.0697768876319045</v>
      </c>
      <c r="K140" s="93">
        <f t="shared" si="64"/>
        <v>0.62093306628957134</v>
      </c>
      <c r="L140" s="93">
        <f t="shared" si="65"/>
        <v>1.1300000000000001</v>
      </c>
      <c r="M140" s="93">
        <f t="shared" si="66"/>
        <v>-0.50906693371042877</v>
      </c>
      <c r="N140" s="6" t="s">
        <v>122</v>
      </c>
      <c r="O140" s="2">
        <v>101</v>
      </c>
      <c r="P140" s="93">
        <f t="shared" si="75"/>
        <v>4.8023629858751606</v>
      </c>
      <c r="Q140" s="93">
        <f t="shared" si="68"/>
        <v>1.6011664992671064</v>
      </c>
      <c r="R140" s="93">
        <f t="shared" si="69"/>
        <v>1.1208165494869744</v>
      </c>
      <c r="S140" s="93">
        <f t="shared" si="70"/>
        <v>0.4803499497801319</v>
      </c>
      <c r="T140" s="93">
        <f t="shared" si="71"/>
        <v>0.4802362985875161</v>
      </c>
      <c r="U140" s="93">
        <f t="shared" si="67"/>
        <v>1.1365119261580459E-4</v>
      </c>
      <c r="V140" s="93">
        <f t="shared" si="72"/>
        <v>4.8039866566730911</v>
      </c>
      <c r="W140" s="93">
        <f t="shared" si="73"/>
        <v>1.6013288855576973</v>
      </c>
      <c r="X140" s="106">
        <f t="shared" si="74"/>
        <v>1.1209302198903881</v>
      </c>
    </row>
    <row r="141" spans="5:24">
      <c r="E141" s="6">
        <v>11.4</v>
      </c>
      <c r="F141" s="93">
        <f t="shared" si="59"/>
        <v>2.0752549355047245</v>
      </c>
      <c r="G141" s="93">
        <f t="shared" si="60"/>
        <v>0.4150509871009449</v>
      </c>
      <c r="H141" s="93">
        <f t="shared" si="61"/>
        <v>1.1400000000000001</v>
      </c>
      <c r="I141" s="93">
        <f t="shared" si="62"/>
        <v>-0.72494901289905522</v>
      </c>
      <c r="J141" s="93">
        <f t="shared" si="63"/>
        <v>2.0752549355047245</v>
      </c>
      <c r="K141" s="93">
        <f t="shared" si="64"/>
        <v>0.62257648065141735</v>
      </c>
      <c r="L141" s="93">
        <f t="shared" si="65"/>
        <v>1.1400000000000001</v>
      </c>
      <c r="M141" s="93">
        <f t="shared" si="66"/>
        <v>-0.51742351934858277</v>
      </c>
      <c r="N141" s="6" t="s">
        <v>122</v>
      </c>
      <c r="O141" s="2">
        <v>102</v>
      </c>
      <c r="P141" s="93">
        <f t="shared" si="75"/>
        <v>4.8024766370677767</v>
      </c>
      <c r="Q141" s="93">
        <f t="shared" si="68"/>
        <v>1.6011778669818426</v>
      </c>
      <c r="R141" s="93">
        <f t="shared" si="69"/>
        <v>1.1208245068872897</v>
      </c>
      <c r="S141" s="93">
        <f t="shared" si="70"/>
        <v>0.48035336009455276</v>
      </c>
      <c r="T141" s="93">
        <f t="shared" si="71"/>
        <v>0.48024766370677768</v>
      </c>
      <c r="U141" s="93">
        <f t="shared" si="67"/>
        <v>1.0569638777507828E-4</v>
      </c>
      <c r="V141" s="93">
        <f t="shared" si="72"/>
        <v>4.8039866566730911</v>
      </c>
      <c r="W141" s="93">
        <f t="shared" si="73"/>
        <v>1.6013288855576973</v>
      </c>
      <c r="X141" s="106">
        <f t="shared" si="74"/>
        <v>1.1209302198903881</v>
      </c>
    </row>
    <row r="142" spans="5:24">
      <c r="E142" s="6">
        <v>11.5</v>
      </c>
      <c r="F142" s="93">
        <f t="shared" si="59"/>
        <v>2.0806994487235229</v>
      </c>
      <c r="G142" s="93">
        <f t="shared" si="60"/>
        <v>0.41613988974470462</v>
      </c>
      <c r="H142" s="93">
        <f t="shared" si="61"/>
        <v>1.1500000000000001</v>
      </c>
      <c r="I142" s="93">
        <f t="shared" si="62"/>
        <v>-0.73386011025529552</v>
      </c>
      <c r="J142" s="93">
        <f t="shared" si="63"/>
        <v>2.0806994487235229</v>
      </c>
      <c r="K142" s="93">
        <f t="shared" si="64"/>
        <v>0.62420983461705681</v>
      </c>
      <c r="L142" s="93">
        <f t="shared" si="65"/>
        <v>1.1500000000000001</v>
      </c>
      <c r="M142" s="93">
        <f t="shared" si="66"/>
        <v>-0.52579016538294332</v>
      </c>
      <c r="N142" s="6" t="s">
        <v>122</v>
      </c>
      <c r="O142" s="2">
        <v>103</v>
      </c>
      <c r="P142" s="93">
        <f t="shared" si="75"/>
        <v>4.8025823334555522</v>
      </c>
      <c r="Q142" s="93">
        <f t="shared" si="68"/>
        <v>1.6011884388654276</v>
      </c>
      <c r="R142" s="93">
        <f t="shared" si="69"/>
        <v>1.1208319072057993</v>
      </c>
      <c r="S142" s="93">
        <f t="shared" si="70"/>
        <v>0.48035653165962827</v>
      </c>
      <c r="T142" s="93">
        <f t="shared" si="71"/>
        <v>0.48025823334555523</v>
      </c>
      <c r="U142" s="93">
        <f t="shared" si="67"/>
        <v>9.8298314073042015E-5</v>
      </c>
      <c r="V142" s="93">
        <f t="shared" si="72"/>
        <v>4.8039866566730911</v>
      </c>
      <c r="W142" s="93">
        <f t="shared" si="73"/>
        <v>1.6013288855576973</v>
      </c>
      <c r="X142" s="106">
        <f t="shared" si="74"/>
        <v>1.1209302198903881</v>
      </c>
    </row>
    <row r="143" spans="5:24">
      <c r="E143" s="6">
        <v>11.6</v>
      </c>
      <c r="F143" s="93">
        <f t="shared" si="59"/>
        <v>2.0861109215247509</v>
      </c>
      <c r="G143" s="93">
        <f t="shared" si="60"/>
        <v>0.41722218430495017</v>
      </c>
      <c r="H143" s="93">
        <f t="shared" si="61"/>
        <v>1.1599999999999999</v>
      </c>
      <c r="I143" s="93">
        <f t="shared" si="62"/>
        <v>-0.74277781569504975</v>
      </c>
      <c r="J143" s="93">
        <f t="shared" si="63"/>
        <v>2.0861109215247509</v>
      </c>
      <c r="K143" s="93">
        <f t="shared" si="64"/>
        <v>0.62583327645742526</v>
      </c>
      <c r="L143" s="93">
        <f t="shared" si="65"/>
        <v>1.1599999999999999</v>
      </c>
      <c r="M143" s="93">
        <f t="shared" si="66"/>
        <v>-0.53416672354257466</v>
      </c>
      <c r="N143" s="6" t="s">
        <v>122</v>
      </c>
      <c r="O143" s="2">
        <v>104</v>
      </c>
      <c r="P143" s="93">
        <f t="shared" si="75"/>
        <v>4.8026806317696256</v>
      </c>
      <c r="Q143" s="93">
        <f t="shared" si="68"/>
        <v>1.6011982706383536</v>
      </c>
      <c r="R143" s="93">
        <f t="shared" si="69"/>
        <v>1.1208387894468474</v>
      </c>
      <c r="S143" s="93">
        <f t="shared" si="70"/>
        <v>0.48035948119150607</v>
      </c>
      <c r="T143" s="93">
        <f t="shared" si="71"/>
        <v>0.48026806317696258</v>
      </c>
      <c r="U143" s="93">
        <f t="shared" si="67"/>
        <v>9.1418014543487303E-5</v>
      </c>
      <c r="V143" s="93">
        <f t="shared" si="72"/>
        <v>4.8039866566730911</v>
      </c>
      <c r="W143" s="93">
        <f t="shared" si="73"/>
        <v>1.6013288855576973</v>
      </c>
      <c r="X143" s="106">
        <f t="shared" si="74"/>
        <v>1.1209302198903881</v>
      </c>
    </row>
    <row r="144" spans="5:24">
      <c r="E144" s="6">
        <v>11.7</v>
      </c>
      <c r="F144" s="93">
        <f t="shared" si="59"/>
        <v>2.0914898366753389</v>
      </c>
      <c r="G144" s="93">
        <f t="shared" si="60"/>
        <v>0.4182979673350678</v>
      </c>
      <c r="H144" s="93">
        <f t="shared" si="61"/>
        <v>1.17</v>
      </c>
      <c r="I144" s="93">
        <f t="shared" si="62"/>
        <v>-0.75170203266493218</v>
      </c>
      <c r="J144" s="93">
        <f t="shared" si="63"/>
        <v>2.0914898366753389</v>
      </c>
      <c r="K144" s="93">
        <f t="shared" si="64"/>
        <v>0.62744695100260162</v>
      </c>
      <c r="L144" s="93">
        <f t="shared" si="65"/>
        <v>1.17</v>
      </c>
      <c r="M144" s="93">
        <f t="shared" si="66"/>
        <v>-0.54255304899739831</v>
      </c>
      <c r="N144" s="6" t="s">
        <v>122</v>
      </c>
      <c r="O144" s="2">
        <v>105</v>
      </c>
      <c r="P144" s="93">
        <f t="shared" si="75"/>
        <v>4.8027720497841688</v>
      </c>
      <c r="Q144" s="93">
        <f t="shared" si="68"/>
        <v>1.6012074141190153</v>
      </c>
      <c r="R144" s="93">
        <f t="shared" si="69"/>
        <v>1.1208451898833107</v>
      </c>
      <c r="S144" s="93">
        <f t="shared" si="70"/>
        <v>0.48036222423570457</v>
      </c>
      <c r="T144" s="93">
        <f t="shared" si="71"/>
        <v>0.48027720497841692</v>
      </c>
      <c r="U144" s="93">
        <f t="shared" si="67"/>
        <v>8.5019257287655137E-5</v>
      </c>
      <c r="V144" s="93">
        <f t="shared" si="72"/>
        <v>4.8039866566730911</v>
      </c>
      <c r="W144" s="93">
        <f t="shared" si="73"/>
        <v>1.6013288855576973</v>
      </c>
      <c r="X144" s="106">
        <f t="shared" si="74"/>
        <v>1.1209302198903881</v>
      </c>
    </row>
    <row r="145" spans="5:24">
      <c r="E145" s="6">
        <v>11.8</v>
      </c>
      <c r="F145" s="93">
        <f t="shared" si="59"/>
        <v>2.0968366658343451</v>
      </c>
      <c r="G145" s="93">
        <f t="shared" si="60"/>
        <v>0.41936733316686903</v>
      </c>
      <c r="H145" s="93">
        <f t="shared" si="61"/>
        <v>1.1800000000000002</v>
      </c>
      <c r="I145" s="93">
        <f t="shared" si="62"/>
        <v>-0.76063266683313113</v>
      </c>
      <c r="J145" s="93">
        <f t="shared" si="63"/>
        <v>2.0968366658343451</v>
      </c>
      <c r="K145" s="93">
        <f t="shared" si="64"/>
        <v>0.62905099975030354</v>
      </c>
      <c r="L145" s="93">
        <f t="shared" si="65"/>
        <v>1.1800000000000002</v>
      </c>
      <c r="M145" s="93">
        <f t="shared" si="66"/>
        <v>-0.55094900024969662</v>
      </c>
      <c r="N145" s="6" t="s">
        <v>122</v>
      </c>
      <c r="O145" s="2">
        <v>106</v>
      </c>
      <c r="P145" s="93">
        <f t="shared" si="75"/>
        <v>4.8028570690414565</v>
      </c>
      <c r="Q145" s="93">
        <f t="shared" si="68"/>
        <v>1.601215917497081</v>
      </c>
      <c r="R145" s="93">
        <f t="shared" si="69"/>
        <v>1.1208511422479566</v>
      </c>
      <c r="S145" s="93">
        <f t="shared" si="70"/>
        <v>0.4803647752491243</v>
      </c>
      <c r="T145" s="93">
        <f t="shared" si="71"/>
        <v>0.48028570690414568</v>
      </c>
      <c r="U145" s="93">
        <f t="shared" si="67"/>
        <v>7.90683449786167E-5</v>
      </c>
      <c r="V145" s="93">
        <f t="shared" si="72"/>
        <v>4.8039866566730911</v>
      </c>
      <c r="W145" s="93">
        <f t="shared" si="73"/>
        <v>1.6013288855576973</v>
      </c>
      <c r="X145" s="106">
        <f t="shared" si="74"/>
        <v>1.1209302198903881</v>
      </c>
    </row>
    <row r="146" spans="5:24">
      <c r="E146" s="6">
        <v>11.9</v>
      </c>
      <c r="F146" s="93">
        <f t="shared" si="59"/>
        <v>2.1021518699002311</v>
      </c>
      <c r="G146" s="93">
        <f t="shared" si="60"/>
        <v>0.42043037398004623</v>
      </c>
      <c r="H146" s="93">
        <f t="shared" si="61"/>
        <v>1.1900000000000002</v>
      </c>
      <c r="I146" s="93">
        <f t="shared" si="62"/>
        <v>-0.76956962601995393</v>
      </c>
      <c r="J146" s="93">
        <f t="shared" si="63"/>
        <v>2.1021518699002311</v>
      </c>
      <c r="K146" s="93">
        <f t="shared" si="64"/>
        <v>0.6306455609700693</v>
      </c>
      <c r="L146" s="93">
        <f t="shared" si="65"/>
        <v>1.1900000000000002</v>
      </c>
      <c r="M146" s="93">
        <f t="shared" si="66"/>
        <v>-0.55935443902993087</v>
      </c>
      <c r="N146" s="6" t="s">
        <v>122</v>
      </c>
      <c r="O146" s="2">
        <v>107</v>
      </c>
      <c r="P146" s="93">
        <f t="shared" si="75"/>
        <v>4.8029361373864354</v>
      </c>
      <c r="Q146" s="93">
        <f t="shared" si="68"/>
        <v>1.6012238255876969</v>
      </c>
      <c r="R146" s="93">
        <f t="shared" si="69"/>
        <v>1.1208566779113878</v>
      </c>
      <c r="S146" s="93">
        <f t="shared" si="70"/>
        <v>0.48036714767630906</v>
      </c>
      <c r="T146" s="93">
        <f t="shared" si="71"/>
        <v>0.48029361373864354</v>
      </c>
      <c r="U146" s="93">
        <f t="shared" si="67"/>
        <v>7.3533937665515303E-5</v>
      </c>
      <c r="V146" s="93">
        <f t="shared" si="72"/>
        <v>4.8039866566730911</v>
      </c>
      <c r="W146" s="93">
        <f t="shared" si="73"/>
        <v>1.6013288855576973</v>
      </c>
      <c r="X146" s="106">
        <f t="shared" si="74"/>
        <v>1.1209302198903881</v>
      </c>
    </row>
    <row r="147" spans="5:24">
      <c r="E147" s="6">
        <v>12</v>
      </c>
      <c r="F147" s="93">
        <f t="shared" si="59"/>
        <v>2.1074358993444711</v>
      </c>
      <c r="G147" s="93">
        <f t="shared" si="60"/>
        <v>0.42148717986889422</v>
      </c>
      <c r="H147" s="93">
        <f t="shared" si="61"/>
        <v>1.2000000000000002</v>
      </c>
      <c r="I147" s="93">
        <f t="shared" si="62"/>
        <v>-0.77851282013110601</v>
      </c>
      <c r="J147" s="93">
        <f t="shared" si="63"/>
        <v>2.1074358993444711</v>
      </c>
      <c r="K147" s="93">
        <f t="shared" si="64"/>
        <v>0.63223076980334125</v>
      </c>
      <c r="L147" s="93">
        <f t="shared" si="65"/>
        <v>1.2000000000000002</v>
      </c>
      <c r="M147" s="93">
        <f t="shared" si="66"/>
        <v>-0.56776923019665893</v>
      </c>
      <c r="N147" s="6" t="s">
        <v>122</v>
      </c>
      <c r="O147" s="2">
        <v>108</v>
      </c>
      <c r="P147" s="93">
        <f t="shared" si="75"/>
        <v>4.8030096713241006</v>
      </c>
      <c r="Q147" s="93">
        <f t="shared" si="68"/>
        <v>1.6012311800678738</v>
      </c>
      <c r="R147" s="93">
        <f t="shared" si="69"/>
        <v>1.1208618260475116</v>
      </c>
      <c r="S147" s="93">
        <f t="shared" si="70"/>
        <v>0.48036935402036213</v>
      </c>
      <c r="T147" s="93">
        <f t="shared" si="71"/>
        <v>0.48030096713241011</v>
      </c>
      <c r="U147" s="93">
        <f t="shared" si="67"/>
        <v>6.838688795202108E-5</v>
      </c>
      <c r="V147" s="93">
        <f t="shared" si="72"/>
        <v>4.8039866566730911</v>
      </c>
      <c r="W147" s="93">
        <f t="shared" si="73"/>
        <v>1.6013288855576973</v>
      </c>
      <c r="X147" s="106">
        <f t="shared" si="74"/>
        <v>1.1209302198903881</v>
      </c>
    </row>
    <row r="148" spans="5:24">
      <c r="E148" s="6">
        <v>12.1</v>
      </c>
      <c r="F148" s="93">
        <f t="shared" si="59"/>
        <v>2.1126891945321224</v>
      </c>
      <c r="G148" s="93">
        <f t="shared" si="60"/>
        <v>0.42253783890642449</v>
      </c>
      <c r="H148" s="93">
        <f t="shared" si="61"/>
        <v>1.21</v>
      </c>
      <c r="I148" s="93">
        <f t="shared" si="62"/>
        <v>-0.78746216109357547</v>
      </c>
      <c r="J148" s="93">
        <f t="shared" si="63"/>
        <v>2.1126891945321224</v>
      </c>
      <c r="K148" s="93">
        <f t="shared" si="64"/>
        <v>0.63380675835963673</v>
      </c>
      <c r="L148" s="93">
        <f t="shared" si="65"/>
        <v>1.21</v>
      </c>
      <c r="M148" s="93">
        <f t="shared" si="66"/>
        <v>-0.57619324164036323</v>
      </c>
      <c r="N148" s="6" t="s">
        <v>122</v>
      </c>
      <c r="O148" s="2">
        <v>109</v>
      </c>
      <c r="P148" s="93">
        <f t="shared" si="75"/>
        <v>4.8030780582120522</v>
      </c>
      <c r="Q148" s="93">
        <f t="shared" si="68"/>
        <v>1.6012380196963001</v>
      </c>
      <c r="R148" s="93">
        <f t="shared" si="69"/>
        <v>1.1208666137874099</v>
      </c>
      <c r="S148" s="93">
        <f t="shared" si="70"/>
        <v>0.48037140590888999</v>
      </c>
      <c r="T148" s="93">
        <f t="shared" si="71"/>
        <v>0.48030780582120525</v>
      </c>
      <c r="U148" s="93">
        <f t="shared" si="67"/>
        <v>6.3600087684745343E-5</v>
      </c>
      <c r="V148" s="93">
        <f t="shared" si="72"/>
        <v>4.8039866566730911</v>
      </c>
      <c r="W148" s="93">
        <f t="shared" si="73"/>
        <v>1.6013288855576973</v>
      </c>
      <c r="X148" s="106">
        <f t="shared" si="74"/>
        <v>1.1209302198903881</v>
      </c>
    </row>
    <row r="149" spans="5:24">
      <c r="E149" s="6">
        <v>12.2</v>
      </c>
      <c r="F149" s="93">
        <f t="shared" si="59"/>
        <v>2.1179121860299865</v>
      </c>
      <c r="G149" s="93">
        <f t="shared" si="60"/>
        <v>0.42358243720599731</v>
      </c>
      <c r="H149" s="93">
        <f t="shared" si="61"/>
        <v>1.22</v>
      </c>
      <c r="I149" s="93">
        <f t="shared" si="62"/>
        <v>-0.79641756279400266</v>
      </c>
      <c r="J149" s="93">
        <f t="shared" si="63"/>
        <v>2.1179121860299865</v>
      </c>
      <c r="K149" s="93">
        <f t="shared" si="64"/>
        <v>0.63537365580899596</v>
      </c>
      <c r="L149" s="93">
        <f t="shared" si="65"/>
        <v>1.22</v>
      </c>
      <c r="M149" s="93">
        <f t="shared" si="66"/>
        <v>-0.58462634419100401</v>
      </c>
      <c r="N149" s="6" t="s">
        <v>122</v>
      </c>
      <c r="O149" s="2">
        <v>110</v>
      </c>
      <c r="P149" s="93">
        <f t="shared" si="75"/>
        <v>4.8031416582997366</v>
      </c>
      <c r="Q149" s="93">
        <f t="shared" si="68"/>
        <v>1.6012443805177516</v>
      </c>
      <c r="R149" s="93">
        <f t="shared" si="69"/>
        <v>1.1208710663624262</v>
      </c>
      <c r="S149" s="93">
        <f t="shared" si="70"/>
        <v>0.48037331415532547</v>
      </c>
      <c r="T149" s="93">
        <f t="shared" si="71"/>
        <v>0.48031416582997366</v>
      </c>
      <c r="U149" s="93">
        <f t="shared" si="67"/>
        <v>5.9148325351809916E-5</v>
      </c>
      <c r="V149" s="93">
        <f t="shared" si="72"/>
        <v>4.8039866566730911</v>
      </c>
      <c r="W149" s="93">
        <f t="shared" si="73"/>
        <v>1.6013288855576973</v>
      </c>
      <c r="X149" s="106">
        <f t="shared" si="74"/>
        <v>1.1209302198903881</v>
      </c>
    </row>
    <row r="150" spans="5:24">
      <c r="E150" s="6">
        <v>12.3</v>
      </c>
      <c r="F150" s="93">
        <f t="shared" si="59"/>
        <v>2.1231052949029303</v>
      </c>
      <c r="G150" s="93">
        <f t="shared" si="60"/>
        <v>0.42462105898058611</v>
      </c>
      <c r="H150" s="93">
        <f t="shared" si="61"/>
        <v>1.2300000000000002</v>
      </c>
      <c r="I150" s="93">
        <f t="shared" si="62"/>
        <v>-0.8053789410194141</v>
      </c>
      <c r="J150" s="93">
        <f t="shared" si="63"/>
        <v>2.1231052949029303</v>
      </c>
      <c r="K150" s="93">
        <f t="shared" si="64"/>
        <v>0.63693158847087905</v>
      </c>
      <c r="L150" s="93">
        <f t="shared" si="65"/>
        <v>1.2300000000000002</v>
      </c>
      <c r="M150" s="93">
        <f t="shared" si="66"/>
        <v>-0.59306841152912115</v>
      </c>
      <c r="N150" s="6" t="s">
        <v>122</v>
      </c>
      <c r="O150" s="2">
        <v>111</v>
      </c>
      <c r="P150" s="93">
        <f t="shared" si="75"/>
        <v>4.8032008066250889</v>
      </c>
      <c r="Q150" s="93">
        <f t="shared" si="68"/>
        <v>1.6012502960531727</v>
      </c>
      <c r="R150" s="93">
        <f t="shared" si="69"/>
        <v>1.1208752072372208</v>
      </c>
      <c r="S150" s="93">
        <f t="shared" si="70"/>
        <v>0.48037508881595181</v>
      </c>
      <c r="T150" s="93">
        <f t="shared" si="71"/>
        <v>0.48032008066250892</v>
      </c>
      <c r="U150" s="93">
        <f t="shared" si="67"/>
        <v>5.500815344289256E-5</v>
      </c>
      <c r="V150" s="93">
        <f t="shared" si="72"/>
        <v>4.8039866566730911</v>
      </c>
      <c r="W150" s="93">
        <f t="shared" si="73"/>
        <v>1.6013288855576973</v>
      </c>
      <c r="X150" s="106">
        <f t="shared" si="74"/>
        <v>1.1209302198903881</v>
      </c>
    </row>
    <row r="151" spans="5:24">
      <c r="E151" s="6">
        <v>12.4</v>
      </c>
      <c r="F151" s="93">
        <f t="shared" si="59"/>
        <v>2.1282689329989122</v>
      </c>
      <c r="G151" s="93">
        <f t="shared" si="60"/>
        <v>0.42565378659978248</v>
      </c>
      <c r="H151" s="93">
        <f t="shared" si="61"/>
        <v>1.2400000000000002</v>
      </c>
      <c r="I151" s="93">
        <f t="shared" si="62"/>
        <v>-0.81434621340021773</v>
      </c>
      <c r="J151" s="93">
        <f t="shared" si="63"/>
        <v>2.1282689329989122</v>
      </c>
      <c r="K151" s="93">
        <f t="shared" si="64"/>
        <v>0.63848067989967361</v>
      </c>
      <c r="L151" s="93">
        <f t="shared" si="65"/>
        <v>1.2400000000000002</v>
      </c>
      <c r="M151" s="93">
        <f t="shared" si="66"/>
        <v>-0.6015193201003266</v>
      </c>
      <c r="N151" s="6" t="s">
        <v>122</v>
      </c>
      <c r="O151" s="2">
        <v>112</v>
      </c>
      <c r="P151" s="93">
        <f t="shared" si="75"/>
        <v>4.8032558147785318</v>
      </c>
      <c r="Q151" s="93">
        <f t="shared" si="68"/>
        <v>1.6012557974764408</v>
      </c>
      <c r="R151" s="93">
        <f t="shared" si="69"/>
        <v>1.1208790582335084</v>
      </c>
      <c r="S151" s="93">
        <f t="shared" si="70"/>
        <v>0.48037673924293223</v>
      </c>
      <c r="T151" s="93">
        <f t="shared" si="71"/>
        <v>0.4803255814778532</v>
      </c>
      <c r="U151" s="93">
        <f t="shared" si="67"/>
        <v>5.1157765079024031E-5</v>
      </c>
      <c r="V151" s="93">
        <f t="shared" si="72"/>
        <v>4.8039866566730911</v>
      </c>
      <c r="W151" s="93">
        <f t="shared" si="73"/>
        <v>1.6013288855576973</v>
      </c>
      <c r="X151" s="106">
        <f t="shared" si="74"/>
        <v>1.1209302198903881</v>
      </c>
    </row>
    <row r="152" spans="5:24">
      <c r="E152" s="6">
        <v>12.5</v>
      </c>
      <c r="F152" s="93">
        <f t="shared" si="59"/>
        <v>2.1334035032232421</v>
      </c>
      <c r="G152" s="93">
        <f t="shared" si="60"/>
        <v>0.42668070064464847</v>
      </c>
      <c r="H152" s="93">
        <f t="shared" si="61"/>
        <v>1.25</v>
      </c>
      <c r="I152" s="93">
        <f t="shared" si="62"/>
        <v>-0.82331929935535153</v>
      </c>
      <c r="J152" s="93">
        <f t="shared" si="63"/>
        <v>2.1334035032232421</v>
      </c>
      <c r="K152" s="93">
        <f t="shared" si="64"/>
        <v>0.64002105096697259</v>
      </c>
      <c r="L152" s="93">
        <f t="shared" si="65"/>
        <v>1.25</v>
      </c>
      <c r="M152" s="93">
        <f t="shared" si="66"/>
        <v>-0.60997894903302741</v>
      </c>
      <c r="N152" s="6" t="s">
        <v>122</v>
      </c>
      <c r="O152" s="2">
        <v>113</v>
      </c>
      <c r="P152" s="93">
        <f t="shared" si="75"/>
        <v>4.8033069725436111</v>
      </c>
      <c r="Q152" s="93">
        <f t="shared" si="68"/>
        <v>1.6012609137787397</v>
      </c>
      <c r="R152" s="93">
        <f t="shared" si="69"/>
        <v>1.1208826396451177</v>
      </c>
      <c r="S152" s="93">
        <f t="shared" si="70"/>
        <v>0.48037827413362189</v>
      </c>
      <c r="T152" s="93">
        <f t="shared" si="71"/>
        <v>0.48033069725436112</v>
      </c>
      <c r="U152" s="93">
        <f t="shared" si="67"/>
        <v>4.7576879260768923E-5</v>
      </c>
      <c r="V152" s="93">
        <f t="shared" si="72"/>
        <v>4.8039866566730911</v>
      </c>
      <c r="W152" s="93">
        <f t="shared" si="73"/>
        <v>1.6013288855576973</v>
      </c>
      <c r="X152" s="106">
        <f t="shared" si="74"/>
        <v>1.1209302198903881</v>
      </c>
    </row>
    <row r="153" spans="5:24">
      <c r="E153" s="6">
        <v>12.6</v>
      </c>
      <c r="F153" s="93">
        <f t="shared" si="59"/>
        <v>2.138509399802548</v>
      </c>
      <c r="G153" s="93">
        <f t="shared" si="60"/>
        <v>0.42770187996050962</v>
      </c>
      <c r="H153" s="93">
        <f t="shared" si="61"/>
        <v>1.26</v>
      </c>
      <c r="I153" s="93">
        <f t="shared" si="62"/>
        <v>-0.83229812003949033</v>
      </c>
      <c r="J153" s="93">
        <f t="shared" si="63"/>
        <v>2.138509399802548</v>
      </c>
      <c r="K153" s="93">
        <f t="shared" si="64"/>
        <v>0.64155281994076441</v>
      </c>
      <c r="L153" s="93">
        <f t="shared" si="65"/>
        <v>1.26</v>
      </c>
      <c r="M153" s="93">
        <f t="shared" si="66"/>
        <v>-0.6184471800592356</v>
      </c>
      <c r="N153" s="6" t="s">
        <v>122</v>
      </c>
      <c r="O153" s="2">
        <v>114</v>
      </c>
      <c r="P153" s="93">
        <f t="shared" si="75"/>
        <v>4.8033545494228722</v>
      </c>
      <c r="Q153" s="93">
        <f t="shared" si="68"/>
        <v>1.6012656719214207</v>
      </c>
      <c r="R153" s="93">
        <f t="shared" si="69"/>
        <v>1.1208859703449945</v>
      </c>
      <c r="S153" s="93">
        <f t="shared" si="70"/>
        <v>0.48037970157642618</v>
      </c>
      <c r="T153" s="93">
        <f t="shared" si="71"/>
        <v>0.48033545494228724</v>
      </c>
      <c r="U153" s="93">
        <f t="shared" si="67"/>
        <v>4.4246634138933594E-5</v>
      </c>
      <c r="V153" s="93">
        <f t="shared" si="72"/>
        <v>4.8039866566730911</v>
      </c>
      <c r="W153" s="93">
        <f t="shared" si="73"/>
        <v>1.6013288855576973</v>
      </c>
      <c r="X153" s="106">
        <f t="shared" si="74"/>
        <v>1.1209302198903881</v>
      </c>
    </row>
    <row r="154" spans="5:24">
      <c r="E154" s="6">
        <v>12.7</v>
      </c>
      <c r="F154" s="93">
        <f t="shared" si="59"/>
        <v>2.143587008538935</v>
      </c>
      <c r="G154" s="93">
        <f t="shared" si="60"/>
        <v>0.42871740170778705</v>
      </c>
      <c r="H154" s="93">
        <f t="shared" si="61"/>
        <v>1.27</v>
      </c>
      <c r="I154" s="93">
        <f t="shared" si="62"/>
        <v>-0.84128259829221297</v>
      </c>
      <c r="J154" s="93">
        <f t="shared" si="63"/>
        <v>2.143587008538935</v>
      </c>
      <c r="K154" s="93">
        <f t="shared" si="64"/>
        <v>0.64307610256168046</v>
      </c>
      <c r="L154" s="93">
        <f t="shared" si="65"/>
        <v>1.27</v>
      </c>
      <c r="M154" s="93">
        <f t="shared" si="66"/>
        <v>-0.62692389743831956</v>
      </c>
      <c r="N154" s="6" t="s">
        <v>122</v>
      </c>
      <c r="O154" s="2">
        <v>115</v>
      </c>
      <c r="P154" s="93">
        <f t="shared" si="75"/>
        <v>4.803398796057011</v>
      </c>
      <c r="Q154" s="93">
        <f t="shared" si="68"/>
        <v>1.6012700969781508</v>
      </c>
      <c r="R154" s="93">
        <f t="shared" si="69"/>
        <v>1.1208890678847054</v>
      </c>
      <c r="S154" s="93">
        <f t="shared" si="70"/>
        <v>0.48038102909344521</v>
      </c>
      <c r="T154" s="93">
        <f t="shared" si="71"/>
        <v>0.48033987960570113</v>
      </c>
      <c r="U154" s="93">
        <f t="shared" si="67"/>
        <v>4.1149487744085445E-5</v>
      </c>
      <c r="V154" s="93">
        <f t="shared" si="72"/>
        <v>4.8039866566730911</v>
      </c>
      <c r="W154" s="93">
        <f t="shared" si="73"/>
        <v>1.6013288855576973</v>
      </c>
      <c r="X154" s="106">
        <f t="shared" si="74"/>
        <v>1.1209302198903881</v>
      </c>
    </row>
    <row r="155" spans="5:24">
      <c r="E155" s="6">
        <v>12.8</v>
      </c>
      <c r="F155" s="93">
        <f t="shared" ref="F155:F161" si="76">$C$24*E155^($C$21)</f>
        <v>2.148636707054751</v>
      </c>
      <c r="G155" s="93">
        <f t="shared" ref="G155:G161" si="77">$C$23*F155</f>
        <v>0.4297273414109502</v>
      </c>
      <c r="H155" s="93">
        <f t="shared" ref="H155:H161" si="78">$C$22*E155</f>
        <v>1.2800000000000002</v>
      </c>
      <c r="I155" s="93">
        <f t="shared" ref="I155:I161" si="79">G155-H155</f>
        <v>-0.8502726585890501</v>
      </c>
      <c r="J155" s="93">
        <f t="shared" ref="J155:J161" si="80">$D$24*E155^($D$21)</f>
        <v>2.148636707054751</v>
      </c>
      <c r="K155" s="93">
        <f t="shared" ref="K155:K161" si="81">$D$23*J155</f>
        <v>0.64459101211642522</v>
      </c>
      <c r="L155" s="93">
        <f t="shared" ref="L155:L161" si="82">$D$22*E155</f>
        <v>1.2800000000000002</v>
      </c>
      <c r="M155" s="93">
        <f t="shared" ref="M155:M161" si="83">K155-L155</f>
        <v>-0.63540898788357503</v>
      </c>
      <c r="N155" s="6" t="s">
        <v>122</v>
      </c>
      <c r="O155" s="2">
        <v>116</v>
      </c>
      <c r="P155" s="93">
        <f t="shared" si="75"/>
        <v>4.8034399455447554</v>
      </c>
      <c r="Q155" s="93">
        <f t="shared" si="68"/>
        <v>1.6012742122671031</v>
      </c>
      <c r="R155" s="93">
        <f t="shared" si="69"/>
        <v>1.1208919485869722</v>
      </c>
      <c r="S155" s="93">
        <f t="shared" si="70"/>
        <v>0.48038226368013093</v>
      </c>
      <c r="T155" s="93">
        <f t="shared" si="71"/>
        <v>0.48034399455447557</v>
      </c>
      <c r="U155" s="93">
        <f t="shared" si="67"/>
        <v>3.8269125655354674E-5</v>
      </c>
      <c r="V155" s="93">
        <f t="shared" si="72"/>
        <v>4.8039866566730911</v>
      </c>
      <c r="W155" s="93">
        <f t="shared" si="73"/>
        <v>1.6013288855576973</v>
      </c>
      <c r="X155" s="106">
        <f t="shared" si="74"/>
        <v>1.1209302198903881</v>
      </c>
    </row>
    <row r="156" spans="5:24">
      <c r="E156" s="6">
        <v>12.9</v>
      </c>
      <c r="F156" s="93">
        <f t="shared" si="76"/>
        <v>2.1536588650284001</v>
      </c>
      <c r="G156" s="93">
        <f t="shared" si="77"/>
        <v>0.43073177300568005</v>
      </c>
      <c r="H156" s="93">
        <f t="shared" si="78"/>
        <v>1.29</v>
      </c>
      <c r="I156" s="93">
        <f t="shared" si="79"/>
        <v>-0.85926822699431993</v>
      </c>
      <c r="J156" s="93">
        <f t="shared" si="80"/>
        <v>2.1536588650284001</v>
      </c>
      <c r="K156" s="93">
        <f t="shared" si="81"/>
        <v>0.64609765950852005</v>
      </c>
      <c r="L156" s="93">
        <f t="shared" si="82"/>
        <v>1.29</v>
      </c>
      <c r="M156" s="93">
        <f t="shared" si="83"/>
        <v>-0.64390234049147999</v>
      </c>
      <c r="N156" s="6" t="s">
        <v>122</v>
      </c>
      <c r="O156" s="2">
        <v>117</v>
      </c>
      <c r="P156" s="93">
        <f t="shared" si="75"/>
        <v>4.8034782146704105</v>
      </c>
      <c r="Q156" s="93">
        <f t="shared" si="68"/>
        <v>1.6012780394738877</v>
      </c>
      <c r="R156" s="93">
        <f t="shared" si="69"/>
        <v>1.1208946276317213</v>
      </c>
      <c r="S156" s="93">
        <f t="shared" si="70"/>
        <v>0.48038341184216626</v>
      </c>
      <c r="T156" s="93">
        <f t="shared" si="71"/>
        <v>0.48034782146704108</v>
      </c>
      <c r="U156" s="93">
        <f t="shared" si="67"/>
        <v>3.5590375125182927E-5</v>
      </c>
      <c r="V156" s="93">
        <f t="shared" si="72"/>
        <v>4.8039866566730911</v>
      </c>
      <c r="W156" s="93">
        <f t="shared" si="73"/>
        <v>1.6013288855576973</v>
      </c>
      <c r="X156" s="106">
        <f t="shared" si="74"/>
        <v>1.1209302198903881</v>
      </c>
    </row>
    <row r="157" spans="5:24">
      <c r="E157" s="6">
        <v>13</v>
      </c>
      <c r="F157" s="93">
        <f t="shared" si="76"/>
        <v>2.1586538444215799</v>
      </c>
      <c r="G157" s="93">
        <f t="shared" si="77"/>
        <v>0.431730768884316</v>
      </c>
      <c r="H157" s="93">
        <f t="shared" si="78"/>
        <v>1.3</v>
      </c>
      <c r="I157" s="93">
        <f t="shared" si="79"/>
        <v>-0.8682692311156841</v>
      </c>
      <c r="J157" s="93">
        <f t="shared" si="80"/>
        <v>2.1586538444215799</v>
      </c>
      <c r="K157" s="93">
        <f t="shared" si="81"/>
        <v>0.64759615332647391</v>
      </c>
      <c r="L157" s="93">
        <f t="shared" si="82"/>
        <v>1.3</v>
      </c>
      <c r="M157" s="93">
        <f t="shared" si="83"/>
        <v>-0.65240384667352613</v>
      </c>
      <c r="N157" s="6" t="s">
        <v>122</v>
      </c>
      <c r="O157" s="2">
        <v>118</v>
      </c>
      <c r="P157" s="93">
        <f t="shared" si="75"/>
        <v>4.8035138050455357</v>
      </c>
      <c r="Q157" s="93">
        <f t="shared" si="68"/>
        <v>1.6012815987658697</v>
      </c>
      <c r="R157" s="93">
        <f t="shared" si="69"/>
        <v>1.1208971191361088</v>
      </c>
      <c r="S157" s="93">
        <f t="shared" si="70"/>
        <v>0.48038447962976089</v>
      </c>
      <c r="T157" s="93">
        <f t="shared" si="71"/>
        <v>0.48035138050455362</v>
      </c>
      <c r="U157" s="93">
        <f t="shared" si="67"/>
        <v>3.3099125207269875E-5</v>
      </c>
      <c r="V157" s="93">
        <f t="shared" si="72"/>
        <v>4.8039866566730911</v>
      </c>
      <c r="W157" s="93">
        <f t="shared" si="73"/>
        <v>1.6013288855576973</v>
      </c>
      <c r="X157" s="106">
        <f t="shared" si="74"/>
        <v>1.1209302198903881</v>
      </c>
    </row>
    <row r="158" spans="5:24">
      <c r="E158" s="6">
        <v>13.1</v>
      </c>
      <c r="F158" s="93">
        <f t="shared" si="76"/>
        <v>2.163621999698329</v>
      </c>
      <c r="G158" s="93">
        <f t="shared" si="77"/>
        <v>0.43272439993966583</v>
      </c>
      <c r="H158" s="93">
        <f t="shared" si="78"/>
        <v>1.31</v>
      </c>
      <c r="I158" s="93">
        <f t="shared" si="79"/>
        <v>-0.87727560006033423</v>
      </c>
      <c r="J158" s="93">
        <f t="shared" si="80"/>
        <v>2.163621999698329</v>
      </c>
      <c r="K158" s="93">
        <f t="shared" si="81"/>
        <v>0.64908659990949868</v>
      </c>
      <c r="L158" s="93">
        <f t="shared" si="82"/>
        <v>1.31</v>
      </c>
      <c r="M158" s="93">
        <f t="shared" si="83"/>
        <v>-0.66091340009050137</v>
      </c>
      <c r="N158" s="6" t="s">
        <v>122</v>
      </c>
      <c r="O158" s="2">
        <v>119</v>
      </c>
      <c r="P158" s="93">
        <f t="shared" si="75"/>
        <v>4.8035469041707426</v>
      </c>
      <c r="Q158" s="93">
        <f t="shared" si="68"/>
        <v>1.6012849088984804</v>
      </c>
      <c r="R158" s="93">
        <f t="shared" si="69"/>
        <v>1.1208994362289362</v>
      </c>
      <c r="S158" s="93">
        <f t="shared" si="70"/>
        <v>0.48038547266954412</v>
      </c>
      <c r="T158" s="93">
        <f t="shared" si="71"/>
        <v>0.48035469041707429</v>
      </c>
      <c r="U158" s="93">
        <f t="shared" si="67"/>
        <v>3.0782252469829796E-5</v>
      </c>
      <c r="V158" s="93">
        <f t="shared" si="72"/>
        <v>4.8039866566730911</v>
      </c>
      <c r="W158" s="93">
        <f t="shared" si="73"/>
        <v>1.6013288855576973</v>
      </c>
      <c r="X158" s="106">
        <f t="shared" si="74"/>
        <v>1.1209302198903881</v>
      </c>
    </row>
    <row r="159" spans="5:24">
      <c r="E159" s="6">
        <v>13.2</v>
      </c>
      <c r="F159" s="93">
        <f t="shared" si="76"/>
        <v>2.1685636780362358</v>
      </c>
      <c r="G159" s="93">
        <f t="shared" si="77"/>
        <v>0.43371273560724721</v>
      </c>
      <c r="H159" s="93">
        <f t="shared" si="78"/>
        <v>1.32</v>
      </c>
      <c r="I159" s="93">
        <f t="shared" si="79"/>
        <v>-0.88628726439275285</v>
      </c>
      <c r="J159" s="93">
        <f t="shared" si="80"/>
        <v>2.1685636780362358</v>
      </c>
      <c r="K159" s="93">
        <f t="shared" si="81"/>
        <v>0.65056910341087071</v>
      </c>
      <c r="L159" s="93">
        <f t="shared" si="82"/>
        <v>1.32</v>
      </c>
      <c r="M159" s="93">
        <f t="shared" si="83"/>
        <v>-0.66943089658912935</v>
      </c>
      <c r="N159" s="6" t="s">
        <v>122</v>
      </c>
      <c r="O159" s="2">
        <v>120</v>
      </c>
      <c r="P159" s="93">
        <f t="shared" si="75"/>
        <v>4.8035776864232123</v>
      </c>
      <c r="Q159" s="93">
        <f t="shared" si="68"/>
        <v>1.6012879873140828</v>
      </c>
      <c r="R159" s="93">
        <f t="shared" si="69"/>
        <v>1.1209015911198579</v>
      </c>
      <c r="S159" s="93">
        <f t="shared" si="70"/>
        <v>0.48038639619422485</v>
      </c>
      <c r="T159" s="93">
        <f t="shared" si="71"/>
        <v>0.48035776864232127</v>
      </c>
      <c r="U159" s="93">
        <f t="shared" si="67"/>
        <v>2.8627551903581683E-5</v>
      </c>
      <c r="V159" s="93">
        <f t="shared" si="72"/>
        <v>4.8039866566730911</v>
      </c>
      <c r="W159" s="93">
        <f t="shared" si="73"/>
        <v>1.6013288855576973</v>
      </c>
      <c r="X159" s="106">
        <f t="shared" si="74"/>
        <v>1.1209302198903881</v>
      </c>
    </row>
    <row r="160" spans="5:24">
      <c r="E160" s="6">
        <v>13.3000000000001</v>
      </c>
      <c r="F160" s="93">
        <f t="shared" si="76"/>
        <v>2.1734792195301482</v>
      </c>
      <c r="G160" s="93">
        <f t="shared" si="77"/>
        <v>0.43469584390602967</v>
      </c>
      <c r="H160" s="93">
        <f t="shared" si="78"/>
        <v>1.3300000000000101</v>
      </c>
      <c r="I160" s="93">
        <f t="shared" si="79"/>
        <v>-0.8953041560939804</v>
      </c>
      <c r="J160" s="93">
        <f t="shared" si="80"/>
        <v>2.1734792195301482</v>
      </c>
      <c r="K160" s="93">
        <f t="shared" si="81"/>
        <v>0.65204376585904444</v>
      </c>
      <c r="L160" s="93">
        <f t="shared" si="82"/>
        <v>1.3300000000000101</v>
      </c>
      <c r="M160" s="93">
        <f t="shared" si="83"/>
        <v>-0.67795623414096562</v>
      </c>
      <c r="N160" s="6" t="s">
        <v>122</v>
      </c>
      <c r="O160" s="2">
        <v>121</v>
      </c>
      <c r="P160" s="93">
        <f t="shared" si="75"/>
        <v>4.8036063139751155</v>
      </c>
      <c r="Q160" s="93">
        <f t="shared" si="68"/>
        <v>1.6012908502339109</v>
      </c>
      <c r="R160" s="93">
        <f t="shared" si="69"/>
        <v>1.1209035951637376</v>
      </c>
      <c r="S160" s="93">
        <f t="shared" si="70"/>
        <v>0.48038725507017327</v>
      </c>
      <c r="T160" s="93">
        <f t="shared" si="71"/>
        <v>0.48036063139751156</v>
      </c>
      <c r="U160" s="93">
        <f t="shared" si="67"/>
        <v>2.6623672661707509E-5</v>
      </c>
      <c r="V160" s="93">
        <f t="shared" si="72"/>
        <v>4.8039866566730911</v>
      </c>
      <c r="W160" s="93">
        <f t="shared" si="73"/>
        <v>1.6013288855576973</v>
      </c>
      <c r="X160" s="106">
        <f t="shared" si="74"/>
        <v>1.1209302198903881</v>
      </c>
    </row>
    <row r="161" spans="5:24" ht="13.8" thickBot="1">
      <c r="E161" s="15">
        <v>13.4000000000001</v>
      </c>
      <c r="F161" s="110">
        <f t="shared" si="76"/>
        <v>2.1783689573886833</v>
      </c>
      <c r="G161" s="110">
        <f t="shared" si="77"/>
        <v>0.43567379147773666</v>
      </c>
      <c r="H161" s="110">
        <f t="shared" si="78"/>
        <v>1.3400000000000101</v>
      </c>
      <c r="I161" s="110">
        <f t="shared" si="79"/>
        <v>-0.90432620852227341</v>
      </c>
      <c r="J161" s="110">
        <f t="shared" si="80"/>
        <v>2.1783689573886833</v>
      </c>
      <c r="K161" s="110">
        <f t="shared" si="81"/>
        <v>0.65351068721660499</v>
      </c>
      <c r="L161" s="110">
        <f t="shared" si="82"/>
        <v>1.3400000000000101</v>
      </c>
      <c r="M161" s="110">
        <f t="shared" si="83"/>
        <v>-0.68648931278340508</v>
      </c>
      <c r="N161" s="6" t="s">
        <v>122</v>
      </c>
      <c r="O161" s="2">
        <v>122</v>
      </c>
      <c r="P161" s="93">
        <f t="shared" si="75"/>
        <v>4.8036329376477775</v>
      </c>
      <c r="Q161" s="93">
        <f t="shared" si="68"/>
        <v>1.6012935127435723</v>
      </c>
      <c r="R161" s="93">
        <f t="shared" si="69"/>
        <v>1.1209054589205005</v>
      </c>
      <c r="S161" s="93">
        <f t="shared" si="70"/>
        <v>0.4803880538230717</v>
      </c>
      <c r="T161" s="93">
        <f t="shared" si="71"/>
        <v>0.48036329376477777</v>
      </c>
      <c r="U161" s="93">
        <f t="shared" ref="U161:U174" si="84">S161-T161</f>
        <v>2.4760058293937792E-5</v>
      </c>
      <c r="V161" s="93">
        <f t="shared" si="72"/>
        <v>4.8039866566730911</v>
      </c>
      <c r="W161" s="93">
        <f t="shared" si="73"/>
        <v>1.6013288855576973</v>
      </c>
      <c r="X161" s="106">
        <f t="shared" si="74"/>
        <v>1.1209302198903881</v>
      </c>
    </row>
    <row r="162" spans="5:24">
      <c r="N162" s="6" t="s">
        <v>122</v>
      </c>
      <c r="O162" s="2">
        <v>123</v>
      </c>
      <c r="P162" s="93">
        <f t="shared" si="75"/>
        <v>4.8036576977060719</v>
      </c>
      <c r="Q162" s="93">
        <f t="shared" si="68"/>
        <v>1.6012959888725591</v>
      </c>
      <c r="R162" s="93">
        <f t="shared" si="69"/>
        <v>1.1209071922107914</v>
      </c>
      <c r="S162" s="93">
        <f t="shared" si="70"/>
        <v>0.4803887966617677</v>
      </c>
      <c r="T162" s="93">
        <f t="shared" si="71"/>
        <v>0.48036576977060719</v>
      </c>
      <c r="U162" s="93">
        <f t="shared" si="84"/>
        <v>2.3026891160515817E-5</v>
      </c>
      <c r="V162" s="93">
        <f t="shared" si="72"/>
        <v>4.8039866566730911</v>
      </c>
      <c r="W162" s="93">
        <f t="shared" si="73"/>
        <v>1.6013288855576973</v>
      </c>
      <c r="X162" s="106">
        <f t="shared" si="74"/>
        <v>1.1209302198903881</v>
      </c>
    </row>
    <row r="163" spans="5:24">
      <c r="N163" s="6" t="s">
        <v>122</v>
      </c>
      <c r="O163" s="2">
        <v>124</v>
      </c>
      <c r="P163" s="93">
        <f t="shared" si="75"/>
        <v>4.8036807245972319</v>
      </c>
      <c r="Q163" s="93">
        <f t="shared" si="68"/>
        <v>1.6012982916681935</v>
      </c>
      <c r="R163" s="93">
        <f t="shared" si="69"/>
        <v>1.1209088041677353</v>
      </c>
      <c r="S163" s="93">
        <f t="shared" si="70"/>
        <v>0.48038948750045801</v>
      </c>
      <c r="T163" s="93">
        <f t="shared" si="71"/>
        <v>0.48036807245972324</v>
      </c>
      <c r="U163" s="93">
        <f t="shared" si="84"/>
        <v>2.1415040734773516E-5</v>
      </c>
      <c r="V163" s="93">
        <f t="shared" si="72"/>
        <v>4.8039866566730911</v>
      </c>
      <c r="W163" s="93">
        <f t="shared" si="73"/>
        <v>1.6013288855576973</v>
      </c>
      <c r="X163" s="106">
        <f t="shared" si="74"/>
        <v>1.1209302198903881</v>
      </c>
    </row>
    <row r="164" spans="5:24">
      <c r="N164" s="6" t="s">
        <v>122</v>
      </c>
      <c r="O164" s="2">
        <v>125</v>
      </c>
      <c r="P164" s="93">
        <f t="shared" si="75"/>
        <v>4.8037021396379664</v>
      </c>
      <c r="Q164" s="93">
        <f t="shared" si="68"/>
        <v>1.6013004332643948</v>
      </c>
      <c r="R164" s="93">
        <f t="shared" si="69"/>
        <v>1.1209103032850762</v>
      </c>
      <c r="S164" s="93">
        <f t="shared" si="70"/>
        <v>0.4803901299793184</v>
      </c>
      <c r="T164" s="93">
        <f t="shared" si="71"/>
        <v>0.48037021396379664</v>
      </c>
      <c r="U164" s="93">
        <f t="shared" si="84"/>
        <v>1.9916015521759256E-5</v>
      </c>
      <c r="V164" s="93">
        <f t="shared" si="72"/>
        <v>4.8039866566730911</v>
      </c>
      <c r="W164" s="93">
        <f t="shared" si="73"/>
        <v>1.6013288855576973</v>
      </c>
      <c r="X164" s="106">
        <f t="shared" si="74"/>
        <v>1.1209302198903881</v>
      </c>
    </row>
    <row r="165" spans="5:24">
      <c r="N165" s="6" t="s">
        <v>122</v>
      </c>
      <c r="O165" s="2">
        <v>126</v>
      </c>
      <c r="P165" s="93">
        <f t="shared" si="75"/>
        <v>4.8037220556534885</v>
      </c>
      <c r="Q165" s="93">
        <f t="shared" si="68"/>
        <v>1.601302424945628</v>
      </c>
      <c r="R165" s="93">
        <f t="shared" si="69"/>
        <v>1.1209116974619395</v>
      </c>
      <c r="S165" s="93">
        <f t="shared" si="70"/>
        <v>0.48039072748368838</v>
      </c>
      <c r="T165" s="93">
        <f t="shared" si="71"/>
        <v>0.48037220556534888</v>
      </c>
      <c r="U165" s="93">
        <f t="shared" si="84"/>
        <v>1.8521918339509114E-5</v>
      </c>
      <c r="V165" s="93">
        <f t="shared" si="72"/>
        <v>4.8039866566730911</v>
      </c>
      <c r="W165" s="93">
        <f t="shared" si="73"/>
        <v>1.6013288855576973</v>
      </c>
      <c r="X165" s="106">
        <f t="shared" si="74"/>
        <v>1.1209302198903881</v>
      </c>
    </row>
    <row r="166" spans="5:24">
      <c r="N166" s="6" t="s">
        <v>122</v>
      </c>
      <c r="O166" s="2">
        <v>127</v>
      </c>
      <c r="P166" s="93">
        <f t="shared" si="75"/>
        <v>4.803740577571828</v>
      </c>
      <c r="Q166" s="93">
        <f t="shared" si="68"/>
        <v>1.6013042772063781</v>
      </c>
      <c r="R166" s="93">
        <f t="shared" si="69"/>
        <v>1.1209129940444647</v>
      </c>
      <c r="S166" s="93">
        <f t="shared" si="70"/>
        <v>0.48039128316191343</v>
      </c>
      <c r="T166" s="93">
        <f t="shared" si="71"/>
        <v>0.48037405775718284</v>
      </c>
      <c r="U166" s="93">
        <f t="shared" si="84"/>
        <v>1.7225404730591976E-5</v>
      </c>
      <c r="V166" s="93">
        <f t="shared" si="72"/>
        <v>4.8039866566730911</v>
      </c>
      <c r="W166" s="93">
        <f t="shared" si="73"/>
        <v>1.6013288855576973</v>
      </c>
      <c r="X166" s="106">
        <f t="shared" si="74"/>
        <v>1.1209302198903881</v>
      </c>
    </row>
    <row r="167" spans="5:24">
      <c r="N167" s="6" t="s">
        <v>122</v>
      </c>
      <c r="O167" s="2">
        <v>128</v>
      </c>
      <c r="P167" s="93">
        <f t="shared" si="75"/>
        <v>4.8037578029765591</v>
      </c>
      <c r="Q167" s="93">
        <f t="shared" si="68"/>
        <v>1.6013059998064567</v>
      </c>
      <c r="R167" s="93">
        <f t="shared" si="69"/>
        <v>1.1209141998645196</v>
      </c>
      <c r="S167" s="93">
        <f t="shared" si="70"/>
        <v>0.48039179994193698</v>
      </c>
      <c r="T167" s="93">
        <f t="shared" si="71"/>
        <v>0.48037578029765593</v>
      </c>
      <c r="U167" s="93">
        <f t="shared" si="84"/>
        <v>1.6019644281051182E-5</v>
      </c>
      <c r="V167" s="93">
        <f t="shared" si="72"/>
        <v>4.8039866566730911</v>
      </c>
      <c r="W167" s="93">
        <f t="shared" si="73"/>
        <v>1.6013288855576973</v>
      </c>
      <c r="X167" s="106">
        <f t="shared" si="74"/>
        <v>1.1209302198903881</v>
      </c>
    </row>
    <row r="168" spans="5:24">
      <c r="N168" s="6" t="s">
        <v>122</v>
      </c>
      <c r="O168" s="2">
        <v>129</v>
      </c>
      <c r="P168" s="93">
        <f t="shared" si="75"/>
        <v>4.8037738226208404</v>
      </c>
      <c r="Q168" s="93">
        <f t="shared" ref="Q168:Q174" si="85">$D$24*P168^($D$21)</f>
        <v>1.6013076018224375</v>
      </c>
      <c r="R168" s="93">
        <f t="shared" ref="R168:R174" si="86">(1-$D$23)*Q168</f>
        <v>1.1209153212757061</v>
      </c>
      <c r="S168" s="93">
        <f t="shared" ref="S168:S174" si="87">$D$23*Q168</f>
        <v>0.48039228054673122</v>
      </c>
      <c r="T168" s="93">
        <f t="shared" ref="T168:T174" si="88">$D$22*P168</f>
        <v>0.48037738226208404</v>
      </c>
      <c r="U168" s="93">
        <f t="shared" si="84"/>
        <v>1.4898284647180127E-5</v>
      </c>
      <c r="V168" s="93">
        <f t="shared" ref="V168:V174" si="89">$D$27</f>
        <v>4.8039866566730911</v>
      </c>
      <c r="W168" s="93">
        <f t="shared" ref="W168:W174" si="90">$D$28</f>
        <v>1.6013288855576973</v>
      </c>
      <c r="X168" s="106">
        <f t="shared" ref="X168:X174" si="91">$D$29</f>
        <v>1.1209302198903881</v>
      </c>
    </row>
    <row r="169" spans="5:24">
      <c r="N169" s="6" t="s">
        <v>122</v>
      </c>
      <c r="O169" s="2">
        <v>130</v>
      </c>
      <c r="P169" s="93">
        <f t="shared" ref="P169:P174" si="92">P168+U168</f>
        <v>4.8037887209054873</v>
      </c>
      <c r="Q169" s="93">
        <f t="shared" si="85"/>
        <v>1.6013090916954902</v>
      </c>
      <c r="R169" s="93">
        <f t="shared" si="86"/>
        <v>1.1209163641868432</v>
      </c>
      <c r="S169" s="93">
        <f t="shared" si="87"/>
        <v>0.48039272750864703</v>
      </c>
      <c r="T169" s="93">
        <f t="shared" si="88"/>
        <v>0.48037887209054875</v>
      </c>
      <c r="U169" s="93">
        <f t="shared" si="84"/>
        <v>1.3855418098285277E-5</v>
      </c>
      <c r="V169" s="93">
        <f t="shared" si="89"/>
        <v>4.8039866566730911</v>
      </c>
      <c r="W169" s="93">
        <f t="shared" si="90"/>
        <v>1.6013288855576973</v>
      </c>
      <c r="X169" s="106">
        <f t="shared" si="91"/>
        <v>1.1209302198903881</v>
      </c>
    </row>
    <row r="170" spans="5:24">
      <c r="N170" s="6" t="s">
        <v>122</v>
      </c>
      <c r="O170" s="2">
        <v>131</v>
      </c>
      <c r="P170" s="93">
        <f t="shared" si="92"/>
        <v>4.8038025763235854</v>
      </c>
      <c r="Q170" s="93">
        <f t="shared" si="85"/>
        <v>1.601310477275864</v>
      </c>
      <c r="R170" s="93">
        <f t="shared" si="86"/>
        <v>1.1209173340931047</v>
      </c>
      <c r="S170" s="93">
        <f t="shared" si="87"/>
        <v>0.48039314318275916</v>
      </c>
      <c r="T170" s="93">
        <f t="shared" si="88"/>
        <v>0.48038025763235859</v>
      </c>
      <c r="U170" s="93">
        <f t="shared" si="84"/>
        <v>1.2885550400576484E-5</v>
      </c>
      <c r="V170" s="93">
        <f t="shared" si="89"/>
        <v>4.8039866566730911</v>
      </c>
      <c r="W170" s="93">
        <f t="shared" si="90"/>
        <v>1.6013288855576973</v>
      </c>
      <c r="X170" s="106">
        <f t="shared" si="91"/>
        <v>1.1209302198903881</v>
      </c>
    </row>
    <row r="171" spans="5:24">
      <c r="N171" s="6" t="s">
        <v>122</v>
      </c>
      <c r="O171" s="2">
        <v>132</v>
      </c>
      <c r="P171" s="93">
        <f t="shared" si="92"/>
        <v>4.8038154618739863</v>
      </c>
      <c r="Q171" s="93">
        <f t="shared" si="85"/>
        <v>1.6013117658642579</v>
      </c>
      <c r="R171" s="93">
        <f t="shared" si="86"/>
        <v>1.1209182361049805</v>
      </c>
      <c r="S171" s="93">
        <f t="shared" si="87"/>
        <v>0.48039352975927735</v>
      </c>
      <c r="T171" s="93">
        <f t="shared" si="88"/>
        <v>0.48038154618739864</v>
      </c>
      <c r="U171" s="93">
        <f t="shared" si="84"/>
        <v>1.1983571878704247E-5</v>
      </c>
      <c r="V171" s="93">
        <f t="shared" si="89"/>
        <v>4.8039866566730911</v>
      </c>
      <c r="W171" s="93">
        <f t="shared" si="90"/>
        <v>1.6013288855576973</v>
      </c>
      <c r="X171" s="106">
        <f t="shared" si="91"/>
        <v>1.1209302198903881</v>
      </c>
    </row>
    <row r="172" spans="5:24">
      <c r="N172" s="6" t="s">
        <v>122</v>
      </c>
      <c r="O172" s="2">
        <v>133</v>
      </c>
      <c r="P172" s="93">
        <f t="shared" si="92"/>
        <v>4.8038274454458652</v>
      </c>
      <c r="Q172" s="93">
        <f t="shared" si="85"/>
        <v>1.6013129642502937</v>
      </c>
      <c r="R172" s="93">
        <f t="shared" si="86"/>
        <v>1.1209190749752056</v>
      </c>
      <c r="S172" s="93">
        <f t="shared" si="87"/>
        <v>0.48039388927508808</v>
      </c>
      <c r="T172" s="93">
        <f t="shared" si="88"/>
        <v>0.48038274454458652</v>
      </c>
      <c r="U172" s="93">
        <f t="shared" si="84"/>
        <v>1.1144730501566613E-5</v>
      </c>
      <c r="V172" s="93">
        <f t="shared" si="89"/>
        <v>4.8039866566730911</v>
      </c>
      <c r="W172" s="93">
        <f t="shared" si="90"/>
        <v>1.6013288855576973</v>
      </c>
      <c r="X172" s="106">
        <f t="shared" si="91"/>
        <v>1.1209302198903881</v>
      </c>
    </row>
    <row r="173" spans="5:24">
      <c r="N173" s="6" t="s">
        <v>122</v>
      </c>
      <c r="O173" s="2">
        <v>134</v>
      </c>
      <c r="P173" s="93">
        <f t="shared" si="92"/>
        <v>4.8038385901763672</v>
      </c>
      <c r="Q173" s="93">
        <f t="shared" si="85"/>
        <v>1.6013140787482945</v>
      </c>
      <c r="R173" s="93">
        <f t="shared" si="86"/>
        <v>1.120919855123806</v>
      </c>
      <c r="S173" s="93">
        <f t="shared" si="87"/>
        <v>0.4803942236244883</v>
      </c>
      <c r="T173" s="93">
        <f t="shared" si="88"/>
        <v>0.48038385901763675</v>
      </c>
      <c r="U173" s="93">
        <f t="shared" si="84"/>
        <v>1.0364606851553937E-5</v>
      </c>
      <c r="V173" s="93">
        <f t="shared" si="89"/>
        <v>4.8039866566730911</v>
      </c>
      <c r="W173" s="93">
        <f t="shared" si="90"/>
        <v>1.6013288855576973</v>
      </c>
      <c r="X173" s="106">
        <f t="shared" si="91"/>
        <v>1.1209302198903881</v>
      </c>
    </row>
    <row r="174" spans="5:24" ht="13.8" thickBot="1">
      <c r="N174" s="15" t="s">
        <v>122</v>
      </c>
      <c r="O174" s="16">
        <v>135</v>
      </c>
      <c r="P174" s="110">
        <f t="shared" si="92"/>
        <v>4.803848954783219</v>
      </c>
      <c r="Q174" s="110">
        <f t="shared" si="85"/>
        <v>1.6013151152305594</v>
      </c>
      <c r="R174" s="110">
        <f t="shared" si="86"/>
        <v>1.1209205806613916</v>
      </c>
      <c r="S174" s="110">
        <f t="shared" si="87"/>
        <v>0.48039453456916781</v>
      </c>
      <c r="T174" s="110">
        <f t="shared" si="88"/>
        <v>0.48038489547832192</v>
      </c>
      <c r="U174" s="110">
        <f t="shared" si="84"/>
        <v>9.6390908458920954E-6</v>
      </c>
      <c r="V174" s="110">
        <f t="shared" si="89"/>
        <v>4.8039866566730911</v>
      </c>
      <c r="W174" s="110">
        <f t="shared" si="90"/>
        <v>1.6013288855576973</v>
      </c>
      <c r="X174" s="112">
        <f t="shared" si="91"/>
        <v>1.1209302198903881</v>
      </c>
    </row>
    <row r="175" spans="5:24">
      <c r="W175" s="93"/>
      <c r="X175" s="106"/>
    </row>
  </sheetData>
  <printOptions headings="1" gridLines="1"/>
  <pageMargins left="0.75" right="0.75" top="1" bottom="1" header="0.5" footer="0.5"/>
  <pageSetup paperSize="9" orientation="landscape" horizont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9E84-E174-48CF-B3DC-CEDE96336EBA}">
  <dimension ref="A1:S109"/>
  <sheetViews>
    <sheetView workbookViewId="0">
      <selection activeCell="H9" sqref="H9"/>
    </sheetView>
  </sheetViews>
  <sheetFormatPr defaultColWidth="12.21875" defaultRowHeight="15.6"/>
  <cols>
    <col min="1" max="1" width="4.88671875" style="29" customWidth="1"/>
    <col min="2" max="2" width="12.44140625" style="29" customWidth="1"/>
    <col min="3" max="3" width="20.77734375" style="29" customWidth="1"/>
    <col min="4" max="4" width="11.109375" style="29" customWidth="1"/>
    <col min="5" max="5" width="8.5546875" style="29" customWidth="1"/>
    <col min="6" max="7" width="10" style="29" customWidth="1"/>
    <col min="8" max="9" width="8.88671875" style="29" customWidth="1"/>
    <col min="10" max="10" width="7.5546875" style="29" customWidth="1"/>
    <col min="11" max="11" width="7.77734375" style="29" customWidth="1"/>
    <col min="12" max="12" width="9.77734375" style="29" customWidth="1"/>
    <col min="13" max="13" width="8.5546875" style="29" customWidth="1"/>
    <col min="14" max="16384" width="12.21875" style="29"/>
  </cols>
  <sheetData>
    <row r="1" spans="1:17">
      <c r="A1" s="28" t="s">
        <v>62</v>
      </c>
      <c r="B1" s="28" t="s">
        <v>12</v>
      </c>
      <c r="C1" s="28" t="s">
        <v>13</v>
      </c>
      <c r="D1" s="28" t="s">
        <v>14</v>
      </c>
      <c r="E1" s="28" t="s">
        <v>15</v>
      </c>
      <c r="F1" s="28" t="s">
        <v>16</v>
      </c>
      <c r="G1" s="28" t="s">
        <v>7</v>
      </c>
      <c r="H1" s="28" t="s">
        <v>17</v>
      </c>
      <c r="I1" s="28" t="s">
        <v>35</v>
      </c>
      <c r="J1" s="28" t="s">
        <v>36</v>
      </c>
      <c r="K1" s="28" t="s">
        <v>37</v>
      </c>
      <c r="L1" s="28" t="s">
        <v>38</v>
      </c>
      <c r="M1" s="28" t="s">
        <v>5</v>
      </c>
    </row>
    <row r="2" spans="1:17" ht="18.600000000000001" thickBot="1">
      <c r="A2" s="28">
        <v>2</v>
      </c>
      <c r="B2" s="30"/>
      <c r="C2" s="30"/>
      <c r="D2" s="31" t="s">
        <v>39</v>
      </c>
      <c r="E2" s="31" t="s">
        <v>40</v>
      </c>
      <c r="F2" s="30"/>
      <c r="G2" s="30"/>
      <c r="H2" s="30"/>
      <c r="I2" s="30"/>
      <c r="J2" s="30"/>
      <c r="K2" s="30"/>
      <c r="L2" s="30"/>
      <c r="M2" s="30"/>
      <c r="N2" s="32"/>
      <c r="O2" s="32"/>
      <c r="P2" s="32"/>
      <c r="Q2" s="32"/>
    </row>
    <row r="3" spans="1:17" ht="18">
      <c r="A3" s="28">
        <v>3</v>
      </c>
      <c r="B3" s="33" t="s">
        <v>41</v>
      </c>
      <c r="C3" s="30" t="s">
        <v>42</v>
      </c>
      <c r="D3" s="34">
        <v>5</v>
      </c>
      <c r="E3" s="34">
        <v>5</v>
      </c>
      <c r="F3" s="30"/>
      <c r="G3" s="30"/>
      <c r="H3" s="30"/>
      <c r="I3" s="30"/>
      <c r="J3" s="30"/>
      <c r="K3" s="30"/>
      <c r="L3" s="30"/>
      <c r="M3" s="30"/>
      <c r="N3" s="32"/>
      <c r="O3" s="32"/>
      <c r="P3" s="32"/>
      <c r="Q3" s="32"/>
    </row>
    <row r="4" spans="1:17" ht="18">
      <c r="A4" s="28">
        <v>4</v>
      </c>
      <c r="B4" s="30"/>
      <c r="C4" s="30" t="s">
        <v>43</v>
      </c>
      <c r="D4" s="35">
        <v>10</v>
      </c>
      <c r="E4" s="35">
        <v>20</v>
      </c>
      <c r="F4" s="30"/>
      <c r="G4" s="36"/>
      <c r="H4" s="30"/>
      <c r="I4" s="37"/>
      <c r="J4" s="30"/>
      <c r="K4" s="30"/>
      <c r="L4" s="30"/>
      <c r="M4" s="30"/>
      <c r="N4" s="32"/>
      <c r="O4" s="32"/>
      <c r="P4" s="32"/>
      <c r="Q4" s="32"/>
    </row>
    <row r="5" spans="1:17" ht="18">
      <c r="A5" s="28">
        <v>5</v>
      </c>
      <c r="B5" s="30"/>
      <c r="C5" s="30"/>
      <c r="D5" s="30"/>
      <c r="E5" s="37"/>
      <c r="F5" s="30"/>
      <c r="G5" s="36"/>
      <c r="H5" s="30"/>
      <c r="I5" s="37"/>
      <c r="J5" s="30"/>
      <c r="K5" s="30"/>
      <c r="L5" s="30"/>
      <c r="M5" s="30"/>
      <c r="N5" s="32"/>
      <c r="O5" s="32"/>
      <c r="P5" s="32"/>
      <c r="Q5" s="32"/>
    </row>
    <row r="6" spans="1:17" ht="18.600000000000001" thickBot="1">
      <c r="A6" s="28">
        <v>6</v>
      </c>
      <c r="B6" s="33" t="s">
        <v>2</v>
      </c>
      <c r="C6" s="38"/>
      <c r="D6" s="38"/>
      <c r="E6" s="38"/>
      <c r="F6" s="39" t="s">
        <v>44</v>
      </c>
      <c r="G6" s="31"/>
      <c r="H6" s="31"/>
      <c r="I6" s="40"/>
      <c r="J6" s="41" t="s">
        <v>45</v>
      </c>
      <c r="K6" s="31"/>
      <c r="L6" s="31"/>
      <c r="M6" s="31"/>
      <c r="N6" s="32"/>
      <c r="O6" s="32"/>
      <c r="P6" s="32"/>
      <c r="Q6" s="32"/>
    </row>
    <row r="7" spans="1:17" ht="19.2" thickTop="1" thickBot="1">
      <c r="A7" s="28">
        <v>7</v>
      </c>
      <c r="B7" s="40"/>
      <c r="C7" s="42" t="s">
        <v>46</v>
      </c>
      <c r="D7" s="43"/>
      <c r="E7" s="44"/>
      <c r="F7" s="32" t="s">
        <v>39</v>
      </c>
      <c r="G7" s="45" t="s">
        <v>40</v>
      </c>
      <c r="H7" s="32" t="s">
        <v>39</v>
      </c>
      <c r="I7" s="45" t="s">
        <v>40</v>
      </c>
      <c r="J7" s="32" t="s">
        <v>39</v>
      </c>
      <c r="K7" s="32" t="s">
        <v>39</v>
      </c>
      <c r="L7" s="32" t="s">
        <v>40</v>
      </c>
      <c r="M7" s="32" t="s">
        <v>40</v>
      </c>
      <c r="N7" s="32"/>
      <c r="O7" s="32"/>
      <c r="P7" s="32"/>
      <c r="Q7" s="32"/>
    </row>
    <row r="8" spans="1:17" ht="18.600000000000001" thickBot="1">
      <c r="A8" s="28">
        <v>8</v>
      </c>
      <c r="B8" s="46" t="s">
        <v>11</v>
      </c>
      <c r="C8" s="47" t="s">
        <v>47</v>
      </c>
      <c r="D8" s="48" t="s">
        <v>48</v>
      </c>
      <c r="E8" s="49" t="s">
        <v>49</v>
      </c>
      <c r="F8" s="47" t="s">
        <v>47</v>
      </c>
      <c r="G8" s="47" t="s">
        <v>47</v>
      </c>
      <c r="H8" s="49" t="s">
        <v>48</v>
      </c>
      <c r="I8" s="49" t="s">
        <v>48</v>
      </c>
      <c r="J8" s="47" t="s">
        <v>50</v>
      </c>
      <c r="K8" s="49" t="s">
        <v>51</v>
      </c>
      <c r="L8" s="47" t="s">
        <v>50</v>
      </c>
      <c r="M8" s="49" t="s">
        <v>51</v>
      </c>
      <c r="N8" s="32"/>
      <c r="O8" s="32"/>
      <c r="P8" s="32"/>
      <c r="Q8" s="32"/>
    </row>
    <row r="9" spans="1:17" ht="18">
      <c r="A9" s="28">
        <v>9</v>
      </c>
      <c r="B9" s="50">
        <v>1</v>
      </c>
      <c r="C9" s="34">
        <v>100</v>
      </c>
      <c r="D9" s="51">
        <f>100-C9</f>
        <v>0</v>
      </c>
      <c r="E9" s="51">
        <f>C9+D9</f>
        <v>100</v>
      </c>
      <c r="F9" s="52">
        <f>C9*$D$3</f>
        <v>500</v>
      </c>
      <c r="G9" s="53">
        <f t="shared" ref="G9:G72" si="0">C9*$E$3</f>
        <v>500</v>
      </c>
      <c r="H9" s="54">
        <f>D9*$D$4</f>
        <v>0</v>
      </c>
      <c r="I9" s="55">
        <f t="shared" ref="I9:I72" si="1">D9*$E$4</f>
        <v>0</v>
      </c>
      <c r="J9" s="56">
        <f>F9+H9</f>
        <v>500</v>
      </c>
      <c r="K9" s="57">
        <f>H9/J9-D9/100</f>
        <v>0</v>
      </c>
      <c r="L9" s="53">
        <f>G9+I9</f>
        <v>500</v>
      </c>
      <c r="M9" s="58">
        <f>I9/L9-D9/100</f>
        <v>0</v>
      </c>
      <c r="N9" s="32"/>
      <c r="O9" s="32"/>
      <c r="P9" s="32"/>
      <c r="Q9" s="32"/>
    </row>
    <row r="10" spans="1:17" ht="18">
      <c r="A10" s="28">
        <v>10</v>
      </c>
      <c r="B10" s="37">
        <v>2</v>
      </c>
      <c r="C10" s="30">
        <f>C9-1</f>
        <v>99</v>
      </c>
      <c r="D10" s="30">
        <f>100-C10</f>
        <v>1</v>
      </c>
      <c r="E10" s="30">
        <f t="shared" ref="E10:E19" si="2">C10+D10</f>
        <v>100</v>
      </c>
      <c r="F10" s="36">
        <f t="shared" ref="F10:F73" si="3">C10*$D$3</f>
        <v>495</v>
      </c>
      <c r="G10" s="53">
        <f t="shared" si="0"/>
        <v>495</v>
      </c>
      <c r="H10" s="55">
        <f t="shared" ref="H10:H73" si="4">D10*$D$4</f>
        <v>10</v>
      </c>
      <c r="I10" s="55">
        <f t="shared" si="1"/>
        <v>20</v>
      </c>
      <c r="J10" s="53">
        <f>F10+H10</f>
        <v>505</v>
      </c>
      <c r="K10" s="58">
        <f t="shared" ref="K10:K73" si="5">H10/J10-D10/100</f>
        <v>9.801980198019802E-3</v>
      </c>
      <c r="L10" s="53">
        <f>G10+I10</f>
        <v>515</v>
      </c>
      <c r="M10" s="58">
        <f>I10/L10-D10/100</f>
        <v>2.8834951456310674E-2</v>
      </c>
      <c r="N10" s="32"/>
      <c r="O10" s="32"/>
      <c r="P10" s="32"/>
      <c r="Q10" s="32"/>
    </row>
    <row r="11" spans="1:17" ht="18">
      <c r="A11" s="28">
        <v>11</v>
      </c>
      <c r="B11" s="37">
        <v>3</v>
      </c>
      <c r="C11" s="30">
        <f t="shared" ref="C11:C74" si="6">C10-1</f>
        <v>98</v>
      </c>
      <c r="D11" s="30">
        <f t="shared" ref="D11:D74" si="7">100-C11</f>
        <v>2</v>
      </c>
      <c r="E11" s="30">
        <f t="shared" si="2"/>
        <v>100</v>
      </c>
      <c r="F11" s="36">
        <f t="shared" si="3"/>
        <v>490</v>
      </c>
      <c r="G11" s="53">
        <f t="shared" si="0"/>
        <v>490</v>
      </c>
      <c r="H11" s="55">
        <f t="shared" si="4"/>
        <v>20</v>
      </c>
      <c r="I11" s="55">
        <f t="shared" si="1"/>
        <v>40</v>
      </c>
      <c r="J11" s="53">
        <f t="shared" ref="J11:J74" si="8">F11+H11</f>
        <v>510</v>
      </c>
      <c r="K11" s="58">
        <f t="shared" si="5"/>
        <v>1.9215686274509803E-2</v>
      </c>
      <c r="L11" s="53">
        <f t="shared" ref="L11:L74" si="9">G11+I11</f>
        <v>530</v>
      </c>
      <c r="M11" s="58">
        <f t="shared" ref="M11:M74" si="10">I11/L11-D11/100</f>
        <v>5.547169811320754E-2</v>
      </c>
      <c r="N11" s="32"/>
      <c r="O11" s="32"/>
      <c r="P11" s="32"/>
      <c r="Q11" s="32"/>
    </row>
    <row r="12" spans="1:17" ht="18">
      <c r="A12" s="28">
        <v>12</v>
      </c>
      <c r="B12" s="37">
        <v>4</v>
      </c>
      <c r="C12" s="30">
        <f t="shared" si="6"/>
        <v>97</v>
      </c>
      <c r="D12" s="30">
        <f t="shared" si="7"/>
        <v>3</v>
      </c>
      <c r="E12" s="30">
        <f t="shared" si="2"/>
        <v>100</v>
      </c>
      <c r="F12" s="36">
        <f t="shared" si="3"/>
        <v>485</v>
      </c>
      <c r="G12" s="53">
        <f t="shared" si="0"/>
        <v>485</v>
      </c>
      <c r="H12" s="55">
        <f t="shared" si="4"/>
        <v>30</v>
      </c>
      <c r="I12" s="55">
        <f t="shared" si="1"/>
        <v>60</v>
      </c>
      <c r="J12" s="53">
        <f t="shared" si="8"/>
        <v>515</v>
      </c>
      <c r="K12" s="58">
        <f t="shared" si="5"/>
        <v>2.8252427184466022E-2</v>
      </c>
      <c r="L12" s="53">
        <f t="shared" si="9"/>
        <v>545</v>
      </c>
      <c r="M12" s="58">
        <f t="shared" si="10"/>
        <v>8.0091743119266062E-2</v>
      </c>
      <c r="N12" s="32"/>
      <c r="O12" s="32"/>
      <c r="P12" s="32"/>
      <c r="Q12" s="32"/>
    </row>
    <row r="13" spans="1:17" ht="18">
      <c r="A13" s="28">
        <v>13</v>
      </c>
      <c r="B13" s="37">
        <v>5</v>
      </c>
      <c r="C13" s="30">
        <f t="shared" si="6"/>
        <v>96</v>
      </c>
      <c r="D13" s="30">
        <f t="shared" si="7"/>
        <v>4</v>
      </c>
      <c r="E13" s="30">
        <f t="shared" si="2"/>
        <v>100</v>
      </c>
      <c r="F13" s="36">
        <f t="shared" si="3"/>
        <v>480</v>
      </c>
      <c r="G13" s="53">
        <f t="shared" si="0"/>
        <v>480</v>
      </c>
      <c r="H13" s="55">
        <f t="shared" si="4"/>
        <v>40</v>
      </c>
      <c r="I13" s="55">
        <f t="shared" si="1"/>
        <v>80</v>
      </c>
      <c r="J13" s="53">
        <f t="shared" si="8"/>
        <v>520</v>
      </c>
      <c r="K13" s="58">
        <f t="shared" si="5"/>
        <v>3.6923076923076927E-2</v>
      </c>
      <c r="L13" s="53">
        <f t="shared" si="9"/>
        <v>560</v>
      </c>
      <c r="M13" s="58">
        <f t="shared" si="10"/>
        <v>0.10285714285714284</v>
      </c>
      <c r="N13" s="32"/>
      <c r="O13" s="32"/>
      <c r="P13" s="32"/>
      <c r="Q13" s="32"/>
    </row>
    <row r="14" spans="1:17" ht="18">
      <c r="A14" s="28">
        <v>14</v>
      </c>
      <c r="B14" s="37">
        <v>6</v>
      </c>
      <c r="C14" s="30">
        <f t="shared" si="6"/>
        <v>95</v>
      </c>
      <c r="D14" s="30">
        <f t="shared" si="7"/>
        <v>5</v>
      </c>
      <c r="E14" s="30">
        <f t="shared" si="2"/>
        <v>100</v>
      </c>
      <c r="F14" s="36">
        <f t="shared" si="3"/>
        <v>475</v>
      </c>
      <c r="G14" s="53">
        <f t="shared" si="0"/>
        <v>475</v>
      </c>
      <c r="H14" s="55">
        <f t="shared" si="4"/>
        <v>50</v>
      </c>
      <c r="I14" s="55">
        <f t="shared" si="1"/>
        <v>100</v>
      </c>
      <c r="J14" s="53">
        <f t="shared" si="8"/>
        <v>525</v>
      </c>
      <c r="K14" s="58">
        <f t="shared" si="5"/>
        <v>4.523809523809523E-2</v>
      </c>
      <c r="L14" s="53">
        <f t="shared" si="9"/>
        <v>575</v>
      </c>
      <c r="M14" s="58">
        <f t="shared" si="10"/>
        <v>0.12391304347826086</v>
      </c>
      <c r="N14" s="32"/>
      <c r="O14" s="32"/>
      <c r="P14" s="32"/>
      <c r="Q14" s="32"/>
    </row>
    <row r="15" spans="1:17" ht="18">
      <c r="A15" s="28">
        <v>15</v>
      </c>
      <c r="B15" s="37">
        <v>7</v>
      </c>
      <c r="C15" s="30">
        <f t="shared" si="6"/>
        <v>94</v>
      </c>
      <c r="D15" s="30">
        <f t="shared" si="7"/>
        <v>6</v>
      </c>
      <c r="E15" s="30">
        <f t="shared" si="2"/>
        <v>100</v>
      </c>
      <c r="F15" s="36">
        <f t="shared" si="3"/>
        <v>470</v>
      </c>
      <c r="G15" s="53">
        <f t="shared" si="0"/>
        <v>470</v>
      </c>
      <c r="H15" s="55">
        <f t="shared" si="4"/>
        <v>60</v>
      </c>
      <c r="I15" s="55">
        <f t="shared" si="1"/>
        <v>120</v>
      </c>
      <c r="J15" s="53">
        <f t="shared" si="8"/>
        <v>530</v>
      </c>
      <c r="K15" s="58">
        <f t="shared" si="5"/>
        <v>5.3207547169811326E-2</v>
      </c>
      <c r="L15" s="53">
        <f t="shared" si="9"/>
        <v>590</v>
      </c>
      <c r="M15" s="58">
        <f t="shared" si="10"/>
        <v>0.14338983050847459</v>
      </c>
      <c r="N15" s="32"/>
      <c r="O15" s="32"/>
      <c r="P15" s="32"/>
      <c r="Q15" s="32"/>
    </row>
    <row r="16" spans="1:17" ht="18">
      <c r="A16" s="28">
        <v>16</v>
      </c>
      <c r="B16" s="37">
        <v>8</v>
      </c>
      <c r="C16" s="30">
        <f t="shared" si="6"/>
        <v>93</v>
      </c>
      <c r="D16" s="30">
        <f t="shared" si="7"/>
        <v>7</v>
      </c>
      <c r="E16" s="30">
        <f t="shared" si="2"/>
        <v>100</v>
      </c>
      <c r="F16" s="36">
        <f t="shared" si="3"/>
        <v>465</v>
      </c>
      <c r="G16" s="53">
        <f t="shared" si="0"/>
        <v>465</v>
      </c>
      <c r="H16" s="55">
        <f t="shared" si="4"/>
        <v>70</v>
      </c>
      <c r="I16" s="55">
        <f t="shared" si="1"/>
        <v>140</v>
      </c>
      <c r="J16" s="53">
        <f t="shared" si="8"/>
        <v>535</v>
      </c>
      <c r="K16" s="58">
        <f t="shared" si="5"/>
        <v>6.0841121495327083E-2</v>
      </c>
      <c r="L16" s="53">
        <f t="shared" si="9"/>
        <v>605</v>
      </c>
      <c r="M16" s="58">
        <f t="shared" si="10"/>
        <v>0.16140495867768595</v>
      </c>
      <c r="N16" s="32"/>
      <c r="O16" s="32"/>
      <c r="P16" s="32"/>
      <c r="Q16" s="32"/>
    </row>
    <row r="17" spans="1:19" ht="18">
      <c r="A17" s="28">
        <v>17</v>
      </c>
      <c r="B17" s="37">
        <v>9</v>
      </c>
      <c r="C17" s="30">
        <f t="shared" si="6"/>
        <v>92</v>
      </c>
      <c r="D17" s="30">
        <f t="shared" si="7"/>
        <v>8</v>
      </c>
      <c r="E17" s="30">
        <f t="shared" si="2"/>
        <v>100</v>
      </c>
      <c r="F17" s="36">
        <f t="shared" si="3"/>
        <v>460</v>
      </c>
      <c r="G17" s="53">
        <f t="shared" si="0"/>
        <v>460</v>
      </c>
      <c r="H17" s="55">
        <f t="shared" si="4"/>
        <v>80</v>
      </c>
      <c r="I17" s="55">
        <f t="shared" si="1"/>
        <v>160</v>
      </c>
      <c r="J17" s="53">
        <f t="shared" si="8"/>
        <v>540</v>
      </c>
      <c r="K17" s="58">
        <f t="shared" si="5"/>
        <v>6.8148148148148138E-2</v>
      </c>
      <c r="L17" s="53">
        <f t="shared" si="9"/>
        <v>620</v>
      </c>
      <c r="M17" s="58">
        <f t="shared" si="10"/>
        <v>0.17806451612903224</v>
      </c>
      <c r="N17" s="32"/>
      <c r="O17" s="32"/>
      <c r="P17" s="32"/>
      <c r="Q17" s="32"/>
    </row>
    <row r="18" spans="1:19" ht="18">
      <c r="A18" s="28">
        <v>18</v>
      </c>
      <c r="B18" s="37">
        <v>10</v>
      </c>
      <c r="C18" s="30">
        <f t="shared" si="6"/>
        <v>91</v>
      </c>
      <c r="D18" s="30">
        <f t="shared" si="7"/>
        <v>9</v>
      </c>
      <c r="E18" s="30">
        <f t="shared" si="2"/>
        <v>100</v>
      </c>
      <c r="F18" s="36">
        <f t="shared" si="3"/>
        <v>455</v>
      </c>
      <c r="G18" s="53">
        <f t="shared" si="0"/>
        <v>455</v>
      </c>
      <c r="H18" s="55">
        <f t="shared" si="4"/>
        <v>90</v>
      </c>
      <c r="I18" s="55">
        <f t="shared" si="1"/>
        <v>180</v>
      </c>
      <c r="J18" s="53">
        <f t="shared" si="8"/>
        <v>545</v>
      </c>
      <c r="K18" s="58">
        <f t="shared" si="5"/>
        <v>7.5137614678899095E-2</v>
      </c>
      <c r="L18" s="53">
        <f t="shared" si="9"/>
        <v>635</v>
      </c>
      <c r="M18" s="58">
        <f t="shared" si="10"/>
        <v>0.19346456692913386</v>
      </c>
      <c r="N18" s="32"/>
      <c r="O18" s="32"/>
      <c r="P18" s="32"/>
      <c r="Q18" s="32"/>
    </row>
    <row r="19" spans="1:19" ht="18">
      <c r="A19" s="28">
        <v>19</v>
      </c>
      <c r="B19" s="37">
        <v>11</v>
      </c>
      <c r="C19" s="30">
        <f t="shared" si="6"/>
        <v>90</v>
      </c>
      <c r="D19" s="30">
        <f t="shared" si="7"/>
        <v>10</v>
      </c>
      <c r="E19" s="30">
        <f t="shared" si="2"/>
        <v>100</v>
      </c>
      <c r="F19" s="36">
        <f t="shared" si="3"/>
        <v>450</v>
      </c>
      <c r="G19" s="53">
        <f t="shared" si="0"/>
        <v>450</v>
      </c>
      <c r="H19" s="55">
        <f t="shared" si="4"/>
        <v>100</v>
      </c>
      <c r="I19" s="37">
        <f t="shared" si="1"/>
        <v>200</v>
      </c>
      <c r="J19" s="30">
        <f t="shared" si="8"/>
        <v>550</v>
      </c>
      <c r="K19" s="59">
        <f t="shared" si="5"/>
        <v>8.1818181818181818E-2</v>
      </c>
      <c r="L19" s="36">
        <f t="shared" si="9"/>
        <v>650</v>
      </c>
      <c r="M19" s="58">
        <f t="shared" si="10"/>
        <v>0.2076923076923077</v>
      </c>
      <c r="N19" s="32"/>
      <c r="O19" s="32"/>
      <c r="P19" s="32"/>
      <c r="Q19" s="32"/>
    </row>
    <row r="20" spans="1:19" ht="18">
      <c r="A20" s="28">
        <v>20</v>
      </c>
      <c r="B20" s="30">
        <v>12</v>
      </c>
      <c r="C20" s="30">
        <f t="shared" si="6"/>
        <v>89</v>
      </c>
      <c r="D20" s="30">
        <f t="shared" si="7"/>
        <v>11</v>
      </c>
      <c r="E20" s="30">
        <f>C20+D20</f>
        <v>100</v>
      </c>
      <c r="F20" s="36">
        <f t="shared" si="3"/>
        <v>445</v>
      </c>
      <c r="G20" s="53">
        <f t="shared" si="0"/>
        <v>445</v>
      </c>
      <c r="H20" s="55">
        <f t="shared" si="4"/>
        <v>110</v>
      </c>
      <c r="I20" s="55">
        <f t="shared" si="1"/>
        <v>220</v>
      </c>
      <c r="J20" s="32">
        <f t="shared" si="8"/>
        <v>555</v>
      </c>
      <c r="K20" s="60">
        <f t="shared" si="5"/>
        <v>8.8198198198198199E-2</v>
      </c>
      <c r="L20" s="53">
        <f t="shared" si="9"/>
        <v>665</v>
      </c>
      <c r="M20" s="58">
        <f t="shared" si="10"/>
        <v>0.22082706766917293</v>
      </c>
      <c r="N20" s="32"/>
      <c r="O20" s="32"/>
      <c r="P20" s="32"/>
      <c r="Q20" s="32"/>
      <c r="S20" s="61"/>
    </row>
    <row r="21" spans="1:19">
      <c r="A21" s="28">
        <v>21</v>
      </c>
      <c r="B21" s="62">
        <v>13</v>
      </c>
      <c r="C21" s="62">
        <f t="shared" si="6"/>
        <v>88</v>
      </c>
      <c r="D21" s="62">
        <f t="shared" si="7"/>
        <v>12</v>
      </c>
      <c r="E21" s="62">
        <f t="shared" ref="E21:E84" si="11">C21+D21</f>
        <v>100</v>
      </c>
      <c r="F21" s="63">
        <f t="shared" si="3"/>
        <v>440</v>
      </c>
      <c r="G21" s="64">
        <f t="shared" si="0"/>
        <v>440</v>
      </c>
      <c r="H21" s="65">
        <f t="shared" si="4"/>
        <v>120</v>
      </c>
      <c r="I21" s="65">
        <f t="shared" si="1"/>
        <v>240</v>
      </c>
      <c r="J21" s="29">
        <f t="shared" si="8"/>
        <v>560</v>
      </c>
      <c r="K21" s="66">
        <f t="shared" si="5"/>
        <v>9.4285714285714278E-2</v>
      </c>
      <c r="L21" s="64">
        <f t="shared" si="9"/>
        <v>680</v>
      </c>
      <c r="M21" s="67">
        <f t="shared" si="10"/>
        <v>0.23294117647058826</v>
      </c>
    </row>
    <row r="22" spans="1:19">
      <c r="A22" s="28">
        <v>22</v>
      </c>
      <c r="B22" s="62">
        <v>14</v>
      </c>
      <c r="C22" s="62">
        <f t="shared" si="6"/>
        <v>87</v>
      </c>
      <c r="D22" s="62">
        <f t="shared" si="7"/>
        <v>13</v>
      </c>
      <c r="E22" s="62">
        <f t="shared" si="11"/>
        <v>100</v>
      </c>
      <c r="F22" s="63">
        <f t="shared" si="3"/>
        <v>435</v>
      </c>
      <c r="G22" s="64">
        <f t="shared" si="0"/>
        <v>435</v>
      </c>
      <c r="H22" s="65">
        <f t="shared" si="4"/>
        <v>130</v>
      </c>
      <c r="I22" s="65">
        <f t="shared" si="1"/>
        <v>260</v>
      </c>
      <c r="J22" s="29">
        <f t="shared" si="8"/>
        <v>565</v>
      </c>
      <c r="K22" s="66">
        <f t="shared" si="5"/>
        <v>0.10008849557522123</v>
      </c>
      <c r="L22" s="64">
        <f t="shared" si="9"/>
        <v>695</v>
      </c>
      <c r="M22" s="67">
        <f t="shared" si="10"/>
        <v>0.24410071942446043</v>
      </c>
    </row>
    <row r="23" spans="1:19">
      <c r="A23" s="28">
        <v>23</v>
      </c>
      <c r="B23" s="62">
        <v>15</v>
      </c>
      <c r="C23" s="62">
        <f t="shared" si="6"/>
        <v>86</v>
      </c>
      <c r="D23" s="62">
        <f t="shared" si="7"/>
        <v>14</v>
      </c>
      <c r="E23" s="62">
        <f t="shared" si="11"/>
        <v>100</v>
      </c>
      <c r="F23" s="63">
        <f t="shared" si="3"/>
        <v>430</v>
      </c>
      <c r="G23" s="64">
        <f t="shared" si="0"/>
        <v>430</v>
      </c>
      <c r="H23" s="65">
        <f t="shared" si="4"/>
        <v>140</v>
      </c>
      <c r="I23" s="65">
        <f t="shared" si="1"/>
        <v>280</v>
      </c>
      <c r="J23" s="29">
        <f t="shared" si="8"/>
        <v>570</v>
      </c>
      <c r="K23" s="66">
        <f t="shared" si="5"/>
        <v>0.10561403508771927</v>
      </c>
      <c r="L23" s="64">
        <f t="shared" si="9"/>
        <v>710</v>
      </c>
      <c r="M23" s="67">
        <f t="shared" si="10"/>
        <v>0.25436619718309855</v>
      </c>
    </row>
    <row r="24" spans="1:19">
      <c r="A24" s="28"/>
      <c r="B24" s="62">
        <v>16</v>
      </c>
      <c r="C24" s="62">
        <f t="shared" si="6"/>
        <v>85</v>
      </c>
      <c r="D24" s="62">
        <f t="shared" si="7"/>
        <v>15</v>
      </c>
      <c r="E24" s="62">
        <f t="shared" si="11"/>
        <v>100</v>
      </c>
      <c r="F24" s="63">
        <f t="shared" si="3"/>
        <v>425</v>
      </c>
      <c r="G24" s="64">
        <f t="shared" si="0"/>
        <v>425</v>
      </c>
      <c r="H24" s="65">
        <f t="shared" si="4"/>
        <v>150</v>
      </c>
      <c r="I24" s="65">
        <f t="shared" si="1"/>
        <v>300</v>
      </c>
      <c r="J24" s="29">
        <f t="shared" si="8"/>
        <v>575</v>
      </c>
      <c r="K24" s="66">
        <f t="shared" si="5"/>
        <v>0.1108695652173913</v>
      </c>
      <c r="L24" s="64">
        <f t="shared" si="9"/>
        <v>725</v>
      </c>
      <c r="M24" s="67">
        <f t="shared" si="10"/>
        <v>0.26379310344827589</v>
      </c>
    </row>
    <row r="25" spans="1:19" ht="18">
      <c r="B25" s="62">
        <v>17</v>
      </c>
      <c r="C25" s="62">
        <f t="shared" si="6"/>
        <v>84</v>
      </c>
      <c r="D25" s="62">
        <f t="shared" si="7"/>
        <v>16</v>
      </c>
      <c r="E25" s="62">
        <f t="shared" si="11"/>
        <v>100</v>
      </c>
      <c r="F25" s="63">
        <f t="shared" si="3"/>
        <v>420</v>
      </c>
      <c r="G25" s="64">
        <f t="shared" si="0"/>
        <v>420</v>
      </c>
      <c r="H25" s="65">
        <f t="shared" si="4"/>
        <v>160</v>
      </c>
      <c r="I25" s="65">
        <f t="shared" si="1"/>
        <v>320</v>
      </c>
      <c r="J25" s="29">
        <f t="shared" si="8"/>
        <v>580</v>
      </c>
      <c r="K25" s="66">
        <f t="shared" si="5"/>
        <v>0.11586206896551723</v>
      </c>
      <c r="L25" s="64">
        <f t="shared" si="9"/>
        <v>740</v>
      </c>
      <c r="M25" s="67">
        <f t="shared" si="10"/>
        <v>0.27243243243243243</v>
      </c>
      <c r="O25" s="32"/>
    </row>
    <row r="26" spans="1:19" ht="18">
      <c r="B26" s="62">
        <v>18</v>
      </c>
      <c r="C26" s="62">
        <f t="shared" si="6"/>
        <v>83</v>
      </c>
      <c r="D26" s="62">
        <f t="shared" si="7"/>
        <v>17</v>
      </c>
      <c r="E26" s="62">
        <f t="shared" si="11"/>
        <v>100</v>
      </c>
      <c r="F26" s="63">
        <f t="shared" si="3"/>
        <v>415</v>
      </c>
      <c r="G26" s="64">
        <f t="shared" si="0"/>
        <v>415</v>
      </c>
      <c r="H26" s="65">
        <f t="shared" si="4"/>
        <v>170</v>
      </c>
      <c r="I26" s="65">
        <f t="shared" si="1"/>
        <v>340</v>
      </c>
      <c r="J26" s="29">
        <f t="shared" si="8"/>
        <v>585</v>
      </c>
      <c r="K26" s="66">
        <f t="shared" si="5"/>
        <v>0.12059829059829061</v>
      </c>
      <c r="L26" s="64">
        <f t="shared" si="9"/>
        <v>755</v>
      </c>
      <c r="M26" s="67">
        <f t="shared" si="10"/>
        <v>0.28033112582781461</v>
      </c>
      <c r="P26" s="32"/>
    </row>
    <row r="27" spans="1:19">
      <c r="B27" s="62">
        <v>19</v>
      </c>
      <c r="C27" s="62">
        <f t="shared" si="6"/>
        <v>82</v>
      </c>
      <c r="D27" s="62">
        <f t="shared" si="7"/>
        <v>18</v>
      </c>
      <c r="E27" s="62">
        <f t="shared" si="11"/>
        <v>100</v>
      </c>
      <c r="F27" s="63">
        <f t="shared" si="3"/>
        <v>410</v>
      </c>
      <c r="G27" s="64">
        <f t="shared" si="0"/>
        <v>410</v>
      </c>
      <c r="H27" s="65">
        <f t="shared" si="4"/>
        <v>180</v>
      </c>
      <c r="I27" s="65">
        <f t="shared" si="1"/>
        <v>360</v>
      </c>
      <c r="J27" s="29">
        <f t="shared" si="8"/>
        <v>590</v>
      </c>
      <c r="K27" s="66">
        <f t="shared" si="5"/>
        <v>0.12508474576271189</v>
      </c>
      <c r="L27" s="64">
        <f t="shared" si="9"/>
        <v>770</v>
      </c>
      <c r="M27" s="67">
        <f t="shared" si="10"/>
        <v>0.28753246753246753</v>
      </c>
    </row>
    <row r="28" spans="1:19">
      <c r="B28" s="62">
        <v>20</v>
      </c>
      <c r="C28" s="62">
        <f t="shared" si="6"/>
        <v>81</v>
      </c>
      <c r="D28" s="62">
        <f t="shared" si="7"/>
        <v>19</v>
      </c>
      <c r="E28" s="62">
        <f t="shared" si="11"/>
        <v>100</v>
      </c>
      <c r="F28" s="63">
        <f t="shared" si="3"/>
        <v>405</v>
      </c>
      <c r="G28" s="64">
        <f t="shared" si="0"/>
        <v>405</v>
      </c>
      <c r="H28" s="65">
        <f t="shared" si="4"/>
        <v>190</v>
      </c>
      <c r="I28" s="65">
        <f t="shared" si="1"/>
        <v>380</v>
      </c>
      <c r="J28" s="29">
        <f t="shared" si="8"/>
        <v>595</v>
      </c>
      <c r="K28" s="66">
        <f t="shared" si="5"/>
        <v>0.12932773109243695</v>
      </c>
      <c r="L28" s="64">
        <f t="shared" si="9"/>
        <v>785</v>
      </c>
      <c r="M28" s="67">
        <f t="shared" si="10"/>
        <v>0.29407643312101911</v>
      </c>
    </row>
    <row r="29" spans="1:19">
      <c r="B29" s="62">
        <v>21</v>
      </c>
      <c r="C29" s="62">
        <f t="shared" si="6"/>
        <v>80</v>
      </c>
      <c r="D29" s="62">
        <f t="shared" si="7"/>
        <v>20</v>
      </c>
      <c r="E29" s="62">
        <f t="shared" si="11"/>
        <v>100</v>
      </c>
      <c r="F29" s="63">
        <f t="shared" si="3"/>
        <v>400</v>
      </c>
      <c r="G29" s="64">
        <f t="shared" si="0"/>
        <v>400</v>
      </c>
      <c r="H29" s="65">
        <f t="shared" si="4"/>
        <v>200</v>
      </c>
      <c r="I29" s="65">
        <f t="shared" si="1"/>
        <v>400</v>
      </c>
      <c r="J29" s="29">
        <f t="shared" si="8"/>
        <v>600</v>
      </c>
      <c r="K29" s="66">
        <f t="shared" si="5"/>
        <v>0.1333333333333333</v>
      </c>
      <c r="L29" s="64">
        <f t="shared" si="9"/>
        <v>800</v>
      </c>
      <c r="M29" s="67">
        <f t="shared" si="10"/>
        <v>0.3</v>
      </c>
    </row>
    <row r="30" spans="1:19">
      <c r="B30" s="62">
        <v>22</v>
      </c>
      <c r="C30" s="62">
        <f t="shared" si="6"/>
        <v>79</v>
      </c>
      <c r="D30" s="62">
        <f t="shared" si="7"/>
        <v>21</v>
      </c>
      <c r="E30" s="62">
        <f t="shared" si="11"/>
        <v>100</v>
      </c>
      <c r="F30" s="63">
        <f t="shared" si="3"/>
        <v>395</v>
      </c>
      <c r="G30" s="64">
        <f t="shared" si="0"/>
        <v>395</v>
      </c>
      <c r="H30" s="65">
        <f t="shared" si="4"/>
        <v>210</v>
      </c>
      <c r="I30" s="65">
        <f t="shared" si="1"/>
        <v>420</v>
      </c>
      <c r="J30" s="29">
        <f t="shared" si="8"/>
        <v>605</v>
      </c>
      <c r="K30" s="66">
        <f t="shared" si="5"/>
        <v>0.13710743801652894</v>
      </c>
      <c r="L30" s="64">
        <f t="shared" si="9"/>
        <v>815</v>
      </c>
      <c r="M30" s="67">
        <f t="shared" si="10"/>
        <v>0.30533742331288349</v>
      </c>
    </row>
    <row r="31" spans="1:19">
      <c r="B31" s="62">
        <v>23</v>
      </c>
      <c r="C31" s="62">
        <f t="shared" si="6"/>
        <v>78</v>
      </c>
      <c r="D31" s="62">
        <f t="shared" si="7"/>
        <v>22</v>
      </c>
      <c r="E31" s="62">
        <f t="shared" si="11"/>
        <v>100</v>
      </c>
      <c r="F31" s="63">
        <f t="shared" si="3"/>
        <v>390</v>
      </c>
      <c r="G31" s="64">
        <f t="shared" si="0"/>
        <v>390</v>
      </c>
      <c r="H31" s="65">
        <f t="shared" si="4"/>
        <v>220</v>
      </c>
      <c r="I31" s="65">
        <f t="shared" si="1"/>
        <v>440</v>
      </c>
      <c r="J31" s="29">
        <f t="shared" si="8"/>
        <v>610</v>
      </c>
      <c r="K31" s="66">
        <f t="shared" si="5"/>
        <v>0.14065573770491804</v>
      </c>
      <c r="L31" s="64">
        <f t="shared" si="9"/>
        <v>830</v>
      </c>
      <c r="M31" s="67">
        <f t="shared" si="10"/>
        <v>0.31012048192771091</v>
      </c>
    </row>
    <row r="32" spans="1:19">
      <c r="B32" s="62">
        <v>24</v>
      </c>
      <c r="C32" s="62">
        <f t="shared" si="6"/>
        <v>77</v>
      </c>
      <c r="D32" s="62">
        <f t="shared" si="7"/>
        <v>23</v>
      </c>
      <c r="E32" s="62">
        <f t="shared" si="11"/>
        <v>100</v>
      </c>
      <c r="F32" s="63">
        <f t="shared" si="3"/>
        <v>385</v>
      </c>
      <c r="G32" s="64">
        <f t="shared" si="0"/>
        <v>385</v>
      </c>
      <c r="H32" s="65">
        <f t="shared" si="4"/>
        <v>230</v>
      </c>
      <c r="I32" s="65">
        <f t="shared" si="1"/>
        <v>460</v>
      </c>
      <c r="J32" s="29">
        <f t="shared" si="8"/>
        <v>615</v>
      </c>
      <c r="K32" s="66">
        <f t="shared" si="5"/>
        <v>0.14398373983739834</v>
      </c>
      <c r="L32" s="64">
        <f t="shared" si="9"/>
        <v>845</v>
      </c>
      <c r="M32" s="67">
        <f t="shared" si="10"/>
        <v>0.31437869822485209</v>
      </c>
    </row>
    <row r="33" spans="2:13">
      <c r="B33" s="62">
        <v>25</v>
      </c>
      <c r="C33" s="62">
        <f t="shared" si="6"/>
        <v>76</v>
      </c>
      <c r="D33" s="62">
        <f t="shared" si="7"/>
        <v>24</v>
      </c>
      <c r="E33" s="62">
        <f t="shared" si="11"/>
        <v>100</v>
      </c>
      <c r="F33" s="63">
        <f t="shared" si="3"/>
        <v>380</v>
      </c>
      <c r="G33" s="64">
        <f t="shared" si="0"/>
        <v>380</v>
      </c>
      <c r="H33" s="65">
        <f t="shared" si="4"/>
        <v>240</v>
      </c>
      <c r="I33" s="65">
        <f t="shared" si="1"/>
        <v>480</v>
      </c>
      <c r="J33" s="29">
        <f t="shared" si="8"/>
        <v>620</v>
      </c>
      <c r="K33" s="66">
        <f t="shared" si="5"/>
        <v>0.14709677419354839</v>
      </c>
      <c r="L33" s="64">
        <f t="shared" si="9"/>
        <v>860</v>
      </c>
      <c r="M33" s="67">
        <f t="shared" si="10"/>
        <v>0.31813953488372093</v>
      </c>
    </row>
    <row r="34" spans="2:13">
      <c r="B34" s="62">
        <v>26</v>
      </c>
      <c r="C34" s="62">
        <f t="shared" si="6"/>
        <v>75</v>
      </c>
      <c r="D34" s="62">
        <f t="shared" si="7"/>
        <v>25</v>
      </c>
      <c r="E34" s="62">
        <f t="shared" si="11"/>
        <v>100</v>
      </c>
      <c r="F34" s="63">
        <f t="shared" si="3"/>
        <v>375</v>
      </c>
      <c r="G34" s="64">
        <f t="shared" si="0"/>
        <v>375</v>
      </c>
      <c r="H34" s="65">
        <f t="shared" si="4"/>
        <v>250</v>
      </c>
      <c r="I34" s="65">
        <f t="shared" si="1"/>
        <v>500</v>
      </c>
      <c r="J34" s="29">
        <f t="shared" si="8"/>
        <v>625</v>
      </c>
      <c r="K34" s="66">
        <f t="shared" si="5"/>
        <v>0.15000000000000002</v>
      </c>
      <c r="L34" s="64">
        <f t="shared" si="9"/>
        <v>875</v>
      </c>
      <c r="M34" s="67">
        <f t="shared" si="10"/>
        <v>0.3214285714285714</v>
      </c>
    </row>
    <row r="35" spans="2:13">
      <c r="B35" s="62">
        <v>27</v>
      </c>
      <c r="C35" s="62">
        <f t="shared" si="6"/>
        <v>74</v>
      </c>
      <c r="D35" s="62">
        <f t="shared" si="7"/>
        <v>26</v>
      </c>
      <c r="E35" s="62">
        <f t="shared" si="11"/>
        <v>100</v>
      </c>
      <c r="F35" s="63">
        <f t="shared" si="3"/>
        <v>370</v>
      </c>
      <c r="G35" s="64">
        <f t="shared" si="0"/>
        <v>370</v>
      </c>
      <c r="H35" s="65">
        <f t="shared" si="4"/>
        <v>260</v>
      </c>
      <c r="I35" s="65">
        <f t="shared" si="1"/>
        <v>520</v>
      </c>
      <c r="J35" s="29">
        <f t="shared" si="8"/>
        <v>630</v>
      </c>
      <c r="K35" s="66">
        <f t="shared" si="5"/>
        <v>0.15269841269841267</v>
      </c>
      <c r="L35" s="64">
        <f t="shared" si="9"/>
        <v>890</v>
      </c>
      <c r="M35" s="67">
        <f t="shared" si="10"/>
        <v>0.32426966292134829</v>
      </c>
    </row>
    <row r="36" spans="2:13">
      <c r="B36" s="62">
        <v>28</v>
      </c>
      <c r="C36" s="62">
        <f t="shared" si="6"/>
        <v>73</v>
      </c>
      <c r="D36" s="62">
        <f t="shared" si="7"/>
        <v>27</v>
      </c>
      <c r="E36" s="62">
        <f t="shared" si="11"/>
        <v>100</v>
      </c>
      <c r="F36" s="63">
        <f t="shared" si="3"/>
        <v>365</v>
      </c>
      <c r="G36" s="64">
        <f t="shared" si="0"/>
        <v>365</v>
      </c>
      <c r="H36" s="65">
        <f t="shared" si="4"/>
        <v>270</v>
      </c>
      <c r="I36" s="65">
        <f t="shared" si="1"/>
        <v>540</v>
      </c>
      <c r="J36" s="29">
        <f t="shared" si="8"/>
        <v>635</v>
      </c>
      <c r="K36" s="66">
        <f t="shared" si="5"/>
        <v>0.15519685039370079</v>
      </c>
      <c r="L36" s="64">
        <f t="shared" si="9"/>
        <v>905</v>
      </c>
      <c r="M36" s="67">
        <f t="shared" si="10"/>
        <v>0.32668508287292819</v>
      </c>
    </row>
    <row r="37" spans="2:13">
      <c r="B37" s="62">
        <v>29</v>
      </c>
      <c r="C37" s="62">
        <f t="shared" si="6"/>
        <v>72</v>
      </c>
      <c r="D37" s="62">
        <f t="shared" si="7"/>
        <v>28</v>
      </c>
      <c r="E37" s="62">
        <f t="shared" si="11"/>
        <v>100</v>
      </c>
      <c r="F37" s="63">
        <f t="shared" si="3"/>
        <v>360</v>
      </c>
      <c r="G37" s="64">
        <f t="shared" si="0"/>
        <v>360</v>
      </c>
      <c r="H37" s="65">
        <f t="shared" si="4"/>
        <v>280</v>
      </c>
      <c r="I37" s="65">
        <f t="shared" si="1"/>
        <v>560</v>
      </c>
      <c r="J37" s="29">
        <f t="shared" si="8"/>
        <v>640</v>
      </c>
      <c r="K37" s="66">
        <f t="shared" si="5"/>
        <v>0.15749999999999997</v>
      </c>
      <c r="L37" s="64">
        <f t="shared" si="9"/>
        <v>920</v>
      </c>
      <c r="M37" s="67">
        <f t="shared" si="10"/>
        <v>0.32869565217391306</v>
      </c>
    </row>
    <row r="38" spans="2:13">
      <c r="B38" s="62">
        <v>30</v>
      </c>
      <c r="C38" s="62">
        <f t="shared" si="6"/>
        <v>71</v>
      </c>
      <c r="D38" s="62">
        <f t="shared" si="7"/>
        <v>29</v>
      </c>
      <c r="E38" s="62">
        <f t="shared" si="11"/>
        <v>100</v>
      </c>
      <c r="F38" s="63">
        <f t="shared" si="3"/>
        <v>355</v>
      </c>
      <c r="G38" s="64">
        <f t="shared" si="0"/>
        <v>355</v>
      </c>
      <c r="H38" s="65">
        <f t="shared" si="4"/>
        <v>290</v>
      </c>
      <c r="I38" s="65">
        <f t="shared" si="1"/>
        <v>580</v>
      </c>
      <c r="J38" s="29">
        <f t="shared" si="8"/>
        <v>645</v>
      </c>
      <c r="K38" s="66">
        <f t="shared" si="5"/>
        <v>0.15961240310077524</v>
      </c>
      <c r="L38" s="64">
        <f t="shared" si="9"/>
        <v>935</v>
      </c>
      <c r="M38" s="67">
        <f t="shared" si="10"/>
        <v>0.33032085561497332</v>
      </c>
    </row>
    <row r="39" spans="2:13">
      <c r="B39" s="62">
        <v>31</v>
      </c>
      <c r="C39" s="62">
        <f t="shared" si="6"/>
        <v>70</v>
      </c>
      <c r="D39" s="62">
        <f t="shared" si="7"/>
        <v>30</v>
      </c>
      <c r="E39" s="62">
        <f t="shared" si="11"/>
        <v>100</v>
      </c>
      <c r="F39" s="63">
        <f t="shared" si="3"/>
        <v>350</v>
      </c>
      <c r="G39" s="64">
        <f t="shared" si="0"/>
        <v>350</v>
      </c>
      <c r="H39" s="65">
        <f t="shared" si="4"/>
        <v>300</v>
      </c>
      <c r="I39" s="65">
        <f t="shared" si="1"/>
        <v>600</v>
      </c>
      <c r="J39" s="29">
        <f t="shared" si="8"/>
        <v>650</v>
      </c>
      <c r="K39" s="66">
        <f t="shared" si="5"/>
        <v>0.16153846153846158</v>
      </c>
      <c r="L39" s="64">
        <f t="shared" si="9"/>
        <v>950</v>
      </c>
      <c r="M39" s="67">
        <f t="shared" si="10"/>
        <v>0.33157894736842103</v>
      </c>
    </row>
    <row r="40" spans="2:13">
      <c r="B40" s="62">
        <v>32</v>
      </c>
      <c r="C40" s="62">
        <f t="shared" si="6"/>
        <v>69</v>
      </c>
      <c r="D40" s="62">
        <f t="shared" si="7"/>
        <v>31</v>
      </c>
      <c r="E40" s="62">
        <f t="shared" si="11"/>
        <v>100</v>
      </c>
      <c r="F40" s="63">
        <f t="shared" si="3"/>
        <v>345</v>
      </c>
      <c r="G40" s="64">
        <f t="shared" si="0"/>
        <v>345</v>
      </c>
      <c r="H40" s="65">
        <f t="shared" si="4"/>
        <v>310</v>
      </c>
      <c r="I40" s="65">
        <f t="shared" si="1"/>
        <v>620</v>
      </c>
      <c r="J40" s="29">
        <f t="shared" si="8"/>
        <v>655</v>
      </c>
      <c r="K40" s="66">
        <f t="shared" si="5"/>
        <v>0.16328244274809162</v>
      </c>
      <c r="L40" s="64">
        <f t="shared" si="9"/>
        <v>965</v>
      </c>
      <c r="M40" s="67">
        <f t="shared" si="10"/>
        <v>0.33248704663212431</v>
      </c>
    </row>
    <row r="41" spans="2:13">
      <c r="B41" s="62">
        <v>33</v>
      </c>
      <c r="C41" s="62">
        <f t="shared" si="6"/>
        <v>68</v>
      </c>
      <c r="D41" s="62">
        <f t="shared" si="7"/>
        <v>32</v>
      </c>
      <c r="E41" s="62">
        <f t="shared" si="11"/>
        <v>100</v>
      </c>
      <c r="F41" s="63">
        <f t="shared" si="3"/>
        <v>340</v>
      </c>
      <c r="G41" s="64">
        <f t="shared" si="0"/>
        <v>340</v>
      </c>
      <c r="H41" s="65">
        <f t="shared" si="4"/>
        <v>320</v>
      </c>
      <c r="I41" s="65">
        <f t="shared" si="1"/>
        <v>640</v>
      </c>
      <c r="J41" s="29">
        <f t="shared" si="8"/>
        <v>660</v>
      </c>
      <c r="K41" s="66">
        <f t="shared" si="5"/>
        <v>0.16484848484848486</v>
      </c>
      <c r="L41" s="64">
        <f t="shared" si="9"/>
        <v>980</v>
      </c>
      <c r="M41" s="67">
        <f t="shared" si="10"/>
        <v>0.33306122448979586</v>
      </c>
    </row>
    <row r="42" spans="2:13">
      <c r="B42" s="62">
        <v>34</v>
      </c>
      <c r="C42" s="62">
        <f t="shared" si="6"/>
        <v>67</v>
      </c>
      <c r="D42" s="62">
        <f t="shared" si="7"/>
        <v>33</v>
      </c>
      <c r="E42" s="62">
        <f t="shared" si="11"/>
        <v>100</v>
      </c>
      <c r="F42" s="63">
        <f t="shared" si="3"/>
        <v>335</v>
      </c>
      <c r="G42" s="64">
        <f t="shared" si="0"/>
        <v>335</v>
      </c>
      <c r="H42" s="65">
        <f t="shared" si="4"/>
        <v>330</v>
      </c>
      <c r="I42" s="65">
        <f t="shared" si="1"/>
        <v>660</v>
      </c>
      <c r="J42" s="29">
        <f t="shared" si="8"/>
        <v>665</v>
      </c>
      <c r="K42" s="66">
        <f t="shared" si="5"/>
        <v>0.16624060150375936</v>
      </c>
      <c r="L42" s="64">
        <f t="shared" si="9"/>
        <v>995</v>
      </c>
      <c r="M42" s="67">
        <f t="shared" si="10"/>
        <v>0.33331658291457283</v>
      </c>
    </row>
    <row r="43" spans="2:13">
      <c r="B43" s="62">
        <v>35</v>
      </c>
      <c r="C43" s="62">
        <f t="shared" si="6"/>
        <v>66</v>
      </c>
      <c r="D43" s="62">
        <f t="shared" si="7"/>
        <v>34</v>
      </c>
      <c r="E43" s="62">
        <f t="shared" si="11"/>
        <v>100</v>
      </c>
      <c r="F43" s="63">
        <f t="shared" si="3"/>
        <v>330</v>
      </c>
      <c r="G43" s="64">
        <f t="shared" si="0"/>
        <v>330</v>
      </c>
      <c r="H43" s="65">
        <f t="shared" si="4"/>
        <v>340</v>
      </c>
      <c r="I43" s="65">
        <f t="shared" si="1"/>
        <v>680</v>
      </c>
      <c r="J43" s="29">
        <f t="shared" si="8"/>
        <v>670</v>
      </c>
      <c r="K43" s="66">
        <f t="shared" si="5"/>
        <v>0.16746268656716418</v>
      </c>
      <c r="L43" s="64">
        <f t="shared" si="9"/>
        <v>1010</v>
      </c>
      <c r="M43" s="67">
        <f t="shared" si="10"/>
        <v>0.33326732673267329</v>
      </c>
    </row>
    <row r="44" spans="2:13">
      <c r="B44" s="62">
        <v>36</v>
      </c>
      <c r="C44" s="62">
        <f t="shared" si="6"/>
        <v>65</v>
      </c>
      <c r="D44" s="62">
        <f t="shared" si="7"/>
        <v>35</v>
      </c>
      <c r="E44" s="62">
        <f t="shared" si="11"/>
        <v>100</v>
      </c>
      <c r="F44" s="63">
        <f t="shared" si="3"/>
        <v>325</v>
      </c>
      <c r="G44" s="64">
        <f t="shared" si="0"/>
        <v>325</v>
      </c>
      <c r="H44" s="65">
        <f t="shared" si="4"/>
        <v>350</v>
      </c>
      <c r="I44" s="65">
        <f t="shared" si="1"/>
        <v>700</v>
      </c>
      <c r="J44" s="29">
        <f t="shared" si="8"/>
        <v>675</v>
      </c>
      <c r="K44" s="66">
        <f t="shared" si="5"/>
        <v>0.16851851851851851</v>
      </c>
      <c r="L44" s="64">
        <f t="shared" si="9"/>
        <v>1025</v>
      </c>
      <c r="M44" s="67">
        <f t="shared" si="10"/>
        <v>0.33292682926829276</v>
      </c>
    </row>
    <row r="45" spans="2:13">
      <c r="B45" s="62">
        <v>37</v>
      </c>
      <c r="C45" s="62">
        <f t="shared" si="6"/>
        <v>64</v>
      </c>
      <c r="D45" s="62">
        <f t="shared" si="7"/>
        <v>36</v>
      </c>
      <c r="E45" s="62">
        <f t="shared" si="11"/>
        <v>100</v>
      </c>
      <c r="F45" s="63">
        <f t="shared" si="3"/>
        <v>320</v>
      </c>
      <c r="G45" s="64">
        <f t="shared" si="0"/>
        <v>320</v>
      </c>
      <c r="H45" s="65">
        <f t="shared" si="4"/>
        <v>360</v>
      </c>
      <c r="I45" s="65">
        <f t="shared" si="1"/>
        <v>720</v>
      </c>
      <c r="J45" s="29">
        <f t="shared" si="8"/>
        <v>680</v>
      </c>
      <c r="K45" s="66">
        <f t="shared" si="5"/>
        <v>0.16941176470588237</v>
      </c>
      <c r="L45" s="64">
        <f t="shared" si="9"/>
        <v>1040</v>
      </c>
      <c r="M45" s="67">
        <f t="shared" si="10"/>
        <v>0.3323076923076923</v>
      </c>
    </row>
    <row r="46" spans="2:13">
      <c r="B46" s="62">
        <v>38</v>
      </c>
      <c r="C46" s="62">
        <f t="shared" si="6"/>
        <v>63</v>
      </c>
      <c r="D46" s="62">
        <f t="shared" si="7"/>
        <v>37</v>
      </c>
      <c r="E46" s="62">
        <f t="shared" si="11"/>
        <v>100</v>
      </c>
      <c r="F46" s="63">
        <f t="shared" si="3"/>
        <v>315</v>
      </c>
      <c r="G46" s="64">
        <f t="shared" si="0"/>
        <v>315</v>
      </c>
      <c r="H46" s="65">
        <f t="shared" si="4"/>
        <v>370</v>
      </c>
      <c r="I46" s="65">
        <f t="shared" si="1"/>
        <v>740</v>
      </c>
      <c r="J46" s="29">
        <f t="shared" si="8"/>
        <v>685</v>
      </c>
      <c r="K46" s="66">
        <f t="shared" si="5"/>
        <v>0.17014598540145986</v>
      </c>
      <c r="L46" s="64">
        <f t="shared" si="9"/>
        <v>1055</v>
      </c>
      <c r="M46" s="67">
        <f t="shared" si="10"/>
        <v>0.33142180094786733</v>
      </c>
    </row>
    <row r="47" spans="2:13">
      <c r="B47" s="62">
        <v>39</v>
      </c>
      <c r="C47" s="62">
        <f t="shared" si="6"/>
        <v>62</v>
      </c>
      <c r="D47" s="62">
        <f t="shared" si="7"/>
        <v>38</v>
      </c>
      <c r="E47" s="62">
        <f t="shared" si="11"/>
        <v>100</v>
      </c>
      <c r="F47" s="63">
        <f t="shared" si="3"/>
        <v>310</v>
      </c>
      <c r="G47" s="64">
        <f t="shared" si="0"/>
        <v>310</v>
      </c>
      <c r="H47" s="65">
        <f t="shared" si="4"/>
        <v>380</v>
      </c>
      <c r="I47" s="65">
        <f t="shared" si="1"/>
        <v>760</v>
      </c>
      <c r="J47" s="29">
        <f t="shared" si="8"/>
        <v>690</v>
      </c>
      <c r="K47" s="66">
        <f t="shared" si="5"/>
        <v>0.17072463768115942</v>
      </c>
      <c r="L47" s="64">
        <f t="shared" si="9"/>
        <v>1070</v>
      </c>
      <c r="M47" s="67">
        <f t="shared" si="10"/>
        <v>0.33028037383177566</v>
      </c>
    </row>
    <row r="48" spans="2:13">
      <c r="B48" s="62">
        <v>40</v>
      </c>
      <c r="C48" s="62">
        <f t="shared" si="6"/>
        <v>61</v>
      </c>
      <c r="D48" s="62">
        <f t="shared" si="7"/>
        <v>39</v>
      </c>
      <c r="E48" s="62">
        <f t="shared" si="11"/>
        <v>100</v>
      </c>
      <c r="F48" s="63">
        <f t="shared" si="3"/>
        <v>305</v>
      </c>
      <c r="G48" s="64">
        <f t="shared" si="0"/>
        <v>305</v>
      </c>
      <c r="H48" s="65">
        <f t="shared" si="4"/>
        <v>390</v>
      </c>
      <c r="I48" s="65">
        <f t="shared" si="1"/>
        <v>780</v>
      </c>
      <c r="J48" s="29">
        <f t="shared" si="8"/>
        <v>695</v>
      </c>
      <c r="K48" s="66">
        <f t="shared" si="5"/>
        <v>0.17115107913669059</v>
      </c>
      <c r="L48" s="64">
        <f t="shared" si="9"/>
        <v>1085</v>
      </c>
      <c r="M48" s="67">
        <f t="shared" si="10"/>
        <v>0.32889400921658984</v>
      </c>
    </row>
    <row r="49" spans="2:13">
      <c r="B49" s="62">
        <v>41</v>
      </c>
      <c r="C49" s="62">
        <f t="shared" si="6"/>
        <v>60</v>
      </c>
      <c r="D49" s="62">
        <f t="shared" si="7"/>
        <v>40</v>
      </c>
      <c r="E49" s="62">
        <f t="shared" si="11"/>
        <v>100</v>
      </c>
      <c r="F49" s="63">
        <f t="shared" si="3"/>
        <v>300</v>
      </c>
      <c r="G49" s="64">
        <f t="shared" si="0"/>
        <v>300</v>
      </c>
      <c r="H49" s="65">
        <f t="shared" si="4"/>
        <v>400</v>
      </c>
      <c r="I49" s="65">
        <f t="shared" si="1"/>
        <v>800</v>
      </c>
      <c r="J49" s="29">
        <f t="shared" si="8"/>
        <v>700</v>
      </c>
      <c r="K49" s="66">
        <f t="shared" si="5"/>
        <v>0.17142857142857137</v>
      </c>
      <c r="L49" s="64">
        <f t="shared" si="9"/>
        <v>1100</v>
      </c>
      <c r="M49" s="67">
        <f t="shared" si="10"/>
        <v>0.32727272727272727</v>
      </c>
    </row>
    <row r="50" spans="2:13">
      <c r="B50" s="62">
        <v>42</v>
      </c>
      <c r="C50" s="62">
        <f t="shared" si="6"/>
        <v>59</v>
      </c>
      <c r="D50" s="62">
        <f t="shared" si="7"/>
        <v>41</v>
      </c>
      <c r="E50" s="62">
        <f t="shared" si="11"/>
        <v>100</v>
      </c>
      <c r="F50" s="63">
        <f t="shared" si="3"/>
        <v>295</v>
      </c>
      <c r="G50" s="64">
        <f t="shared" si="0"/>
        <v>295</v>
      </c>
      <c r="H50" s="65">
        <f t="shared" si="4"/>
        <v>410</v>
      </c>
      <c r="I50" s="65">
        <f t="shared" si="1"/>
        <v>820</v>
      </c>
      <c r="J50" s="29">
        <f t="shared" si="8"/>
        <v>705</v>
      </c>
      <c r="K50" s="66">
        <f t="shared" si="5"/>
        <v>0.17156028368794324</v>
      </c>
      <c r="L50" s="64">
        <f t="shared" si="9"/>
        <v>1115</v>
      </c>
      <c r="M50" s="67">
        <f t="shared" si="10"/>
        <v>0.3254260089686099</v>
      </c>
    </row>
    <row r="51" spans="2:13">
      <c r="B51" s="62">
        <v>43</v>
      </c>
      <c r="C51" s="62">
        <f t="shared" si="6"/>
        <v>58</v>
      </c>
      <c r="D51" s="62">
        <f t="shared" si="7"/>
        <v>42</v>
      </c>
      <c r="E51" s="62">
        <f t="shared" si="11"/>
        <v>100</v>
      </c>
      <c r="F51" s="63">
        <f t="shared" si="3"/>
        <v>290</v>
      </c>
      <c r="G51" s="64">
        <f t="shared" si="0"/>
        <v>290</v>
      </c>
      <c r="H51" s="65">
        <f t="shared" si="4"/>
        <v>420</v>
      </c>
      <c r="I51" s="65">
        <f t="shared" si="1"/>
        <v>840</v>
      </c>
      <c r="J51" s="29">
        <f t="shared" si="8"/>
        <v>710</v>
      </c>
      <c r="K51" s="66">
        <f t="shared" si="5"/>
        <v>0.17154929577464789</v>
      </c>
      <c r="L51" s="64">
        <f t="shared" si="9"/>
        <v>1130</v>
      </c>
      <c r="M51" s="67">
        <f t="shared" si="10"/>
        <v>0.32336283185840714</v>
      </c>
    </row>
    <row r="52" spans="2:13">
      <c r="B52" s="62">
        <v>44</v>
      </c>
      <c r="C52" s="62">
        <f t="shared" si="6"/>
        <v>57</v>
      </c>
      <c r="D52" s="62">
        <f t="shared" si="7"/>
        <v>43</v>
      </c>
      <c r="E52" s="62">
        <f t="shared" si="11"/>
        <v>100</v>
      </c>
      <c r="F52" s="63">
        <f t="shared" si="3"/>
        <v>285</v>
      </c>
      <c r="G52" s="64">
        <f t="shared" si="0"/>
        <v>285</v>
      </c>
      <c r="H52" s="65">
        <f t="shared" si="4"/>
        <v>430</v>
      </c>
      <c r="I52" s="65">
        <f t="shared" si="1"/>
        <v>860</v>
      </c>
      <c r="J52" s="29">
        <f t="shared" si="8"/>
        <v>715</v>
      </c>
      <c r="K52" s="66">
        <f t="shared" si="5"/>
        <v>0.17139860139860136</v>
      </c>
      <c r="L52" s="64">
        <f t="shared" si="9"/>
        <v>1145</v>
      </c>
      <c r="M52" s="67">
        <f t="shared" si="10"/>
        <v>0.32109170305676854</v>
      </c>
    </row>
    <row r="53" spans="2:13">
      <c r="B53" s="62">
        <v>45</v>
      </c>
      <c r="C53" s="62">
        <f t="shared" si="6"/>
        <v>56</v>
      </c>
      <c r="D53" s="62">
        <f t="shared" si="7"/>
        <v>44</v>
      </c>
      <c r="E53" s="62">
        <f t="shared" si="11"/>
        <v>100</v>
      </c>
      <c r="F53" s="63">
        <f t="shared" si="3"/>
        <v>280</v>
      </c>
      <c r="G53" s="64">
        <f t="shared" si="0"/>
        <v>280</v>
      </c>
      <c r="H53" s="65">
        <f t="shared" si="4"/>
        <v>440</v>
      </c>
      <c r="I53" s="65">
        <f t="shared" si="1"/>
        <v>880</v>
      </c>
      <c r="J53" s="29">
        <f t="shared" si="8"/>
        <v>720</v>
      </c>
      <c r="K53" s="66">
        <f t="shared" si="5"/>
        <v>0.17111111111111116</v>
      </c>
      <c r="L53" s="64">
        <f t="shared" si="9"/>
        <v>1160</v>
      </c>
      <c r="M53" s="67">
        <f t="shared" si="10"/>
        <v>0.31862068965517237</v>
      </c>
    </row>
    <row r="54" spans="2:13">
      <c r="B54" s="62">
        <v>46</v>
      </c>
      <c r="C54" s="62">
        <f t="shared" si="6"/>
        <v>55</v>
      </c>
      <c r="D54" s="62">
        <f t="shared" si="7"/>
        <v>45</v>
      </c>
      <c r="E54" s="62">
        <f t="shared" si="11"/>
        <v>100</v>
      </c>
      <c r="F54" s="63">
        <f t="shared" si="3"/>
        <v>275</v>
      </c>
      <c r="G54" s="64">
        <f t="shared" si="0"/>
        <v>275</v>
      </c>
      <c r="H54" s="65">
        <f t="shared" si="4"/>
        <v>450</v>
      </c>
      <c r="I54" s="65">
        <f t="shared" si="1"/>
        <v>900</v>
      </c>
      <c r="J54" s="29">
        <f t="shared" si="8"/>
        <v>725</v>
      </c>
      <c r="K54" s="66">
        <f t="shared" si="5"/>
        <v>0.1706896551724138</v>
      </c>
      <c r="L54" s="64">
        <f t="shared" si="9"/>
        <v>1175</v>
      </c>
      <c r="M54" s="67">
        <f t="shared" si="10"/>
        <v>0.31595744680851062</v>
      </c>
    </row>
    <row r="55" spans="2:13">
      <c r="B55" s="62">
        <v>47</v>
      </c>
      <c r="C55" s="62">
        <f t="shared" si="6"/>
        <v>54</v>
      </c>
      <c r="D55" s="62">
        <f t="shared" si="7"/>
        <v>46</v>
      </c>
      <c r="E55" s="62">
        <f t="shared" si="11"/>
        <v>100</v>
      </c>
      <c r="F55" s="63">
        <f t="shared" si="3"/>
        <v>270</v>
      </c>
      <c r="G55" s="64">
        <f t="shared" si="0"/>
        <v>270</v>
      </c>
      <c r="H55" s="65">
        <f t="shared" si="4"/>
        <v>460</v>
      </c>
      <c r="I55" s="65">
        <f t="shared" si="1"/>
        <v>920</v>
      </c>
      <c r="J55" s="29">
        <f t="shared" si="8"/>
        <v>730</v>
      </c>
      <c r="K55" s="66">
        <f t="shared" si="5"/>
        <v>0.17013698630136981</v>
      </c>
      <c r="L55" s="64">
        <f t="shared" si="9"/>
        <v>1190</v>
      </c>
      <c r="M55" s="67">
        <f t="shared" si="10"/>
        <v>0.313109243697479</v>
      </c>
    </row>
    <row r="56" spans="2:13">
      <c r="B56" s="62">
        <v>48</v>
      </c>
      <c r="C56" s="62">
        <f t="shared" si="6"/>
        <v>53</v>
      </c>
      <c r="D56" s="62">
        <f t="shared" si="7"/>
        <v>47</v>
      </c>
      <c r="E56" s="62">
        <f t="shared" si="11"/>
        <v>100</v>
      </c>
      <c r="F56" s="63">
        <f t="shared" si="3"/>
        <v>265</v>
      </c>
      <c r="G56" s="64">
        <f t="shared" si="0"/>
        <v>265</v>
      </c>
      <c r="H56" s="65">
        <f t="shared" si="4"/>
        <v>470</v>
      </c>
      <c r="I56" s="65">
        <f t="shared" si="1"/>
        <v>940</v>
      </c>
      <c r="J56" s="29">
        <f t="shared" si="8"/>
        <v>735</v>
      </c>
      <c r="K56" s="66">
        <f t="shared" si="5"/>
        <v>0.16945578231292524</v>
      </c>
      <c r="L56" s="64">
        <f t="shared" si="9"/>
        <v>1205</v>
      </c>
      <c r="M56" s="67">
        <f t="shared" si="10"/>
        <v>0.31008298755186725</v>
      </c>
    </row>
    <row r="57" spans="2:13">
      <c r="B57" s="62">
        <v>49</v>
      </c>
      <c r="C57" s="62">
        <f t="shared" si="6"/>
        <v>52</v>
      </c>
      <c r="D57" s="62">
        <f t="shared" si="7"/>
        <v>48</v>
      </c>
      <c r="E57" s="62">
        <f t="shared" si="11"/>
        <v>100</v>
      </c>
      <c r="F57" s="63">
        <f t="shared" si="3"/>
        <v>260</v>
      </c>
      <c r="G57" s="64">
        <f t="shared" si="0"/>
        <v>260</v>
      </c>
      <c r="H57" s="65">
        <f t="shared" si="4"/>
        <v>480</v>
      </c>
      <c r="I57" s="65">
        <f t="shared" si="1"/>
        <v>960</v>
      </c>
      <c r="J57" s="29">
        <f t="shared" si="8"/>
        <v>740</v>
      </c>
      <c r="K57" s="66">
        <f t="shared" si="5"/>
        <v>0.1686486486486487</v>
      </c>
      <c r="L57" s="64">
        <f t="shared" si="9"/>
        <v>1220</v>
      </c>
      <c r="M57" s="67">
        <f t="shared" si="10"/>
        <v>0.30688524590163935</v>
      </c>
    </row>
    <row r="58" spans="2:13">
      <c r="B58" s="62">
        <v>50</v>
      </c>
      <c r="C58" s="62">
        <f t="shared" si="6"/>
        <v>51</v>
      </c>
      <c r="D58" s="62">
        <f t="shared" si="7"/>
        <v>49</v>
      </c>
      <c r="E58" s="62">
        <f t="shared" si="11"/>
        <v>100</v>
      </c>
      <c r="F58" s="63">
        <f t="shared" si="3"/>
        <v>255</v>
      </c>
      <c r="G58" s="64">
        <f t="shared" si="0"/>
        <v>255</v>
      </c>
      <c r="H58" s="65">
        <f t="shared" si="4"/>
        <v>490</v>
      </c>
      <c r="I58" s="65">
        <f t="shared" si="1"/>
        <v>980</v>
      </c>
      <c r="J58" s="29">
        <f t="shared" si="8"/>
        <v>745</v>
      </c>
      <c r="K58" s="66">
        <f t="shared" si="5"/>
        <v>0.16771812080536919</v>
      </c>
      <c r="L58" s="64">
        <f t="shared" si="9"/>
        <v>1235</v>
      </c>
      <c r="M58" s="67">
        <f t="shared" si="10"/>
        <v>0.30352226720647779</v>
      </c>
    </row>
    <row r="59" spans="2:13">
      <c r="B59" s="62">
        <v>51</v>
      </c>
      <c r="C59" s="62">
        <f t="shared" si="6"/>
        <v>50</v>
      </c>
      <c r="D59" s="62">
        <f t="shared" si="7"/>
        <v>50</v>
      </c>
      <c r="E59" s="62">
        <f t="shared" si="11"/>
        <v>100</v>
      </c>
      <c r="F59" s="63">
        <f t="shared" si="3"/>
        <v>250</v>
      </c>
      <c r="G59" s="64">
        <f t="shared" si="0"/>
        <v>250</v>
      </c>
      <c r="H59" s="65">
        <f t="shared" si="4"/>
        <v>500</v>
      </c>
      <c r="I59" s="65">
        <f t="shared" si="1"/>
        <v>1000</v>
      </c>
      <c r="J59" s="29">
        <f t="shared" si="8"/>
        <v>750</v>
      </c>
      <c r="K59" s="66">
        <f t="shared" si="5"/>
        <v>0.16666666666666663</v>
      </c>
      <c r="L59" s="64">
        <f t="shared" si="9"/>
        <v>1250</v>
      </c>
      <c r="M59" s="67">
        <f t="shared" si="10"/>
        <v>0.30000000000000004</v>
      </c>
    </row>
    <row r="60" spans="2:13">
      <c r="B60" s="62">
        <v>52</v>
      </c>
      <c r="C60" s="62">
        <f t="shared" si="6"/>
        <v>49</v>
      </c>
      <c r="D60" s="62">
        <f t="shared" si="7"/>
        <v>51</v>
      </c>
      <c r="E60" s="62">
        <f t="shared" si="11"/>
        <v>100</v>
      </c>
      <c r="F60" s="63">
        <f t="shared" si="3"/>
        <v>245</v>
      </c>
      <c r="G60" s="64">
        <f t="shared" si="0"/>
        <v>245</v>
      </c>
      <c r="H60" s="65">
        <f t="shared" si="4"/>
        <v>510</v>
      </c>
      <c r="I60" s="65">
        <f t="shared" si="1"/>
        <v>1020</v>
      </c>
      <c r="J60" s="29">
        <f t="shared" si="8"/>
        <v>755</v>
      </c>
      <c r="K60" s="66">
        <f t="shared" si="5"/>
        <v>0.16549668874172185</v>
      </c>
      <c r="L60" s="64">
        <f t="shared" si="9"/>
        <v>1265</v>
      </c>
      <c r="M60" s="67">
        <f t="shared" si="10"/>
        <v>0.29632411067193676</v>
      </c>
    </row>
    <row r="61" spans="2:13">
      <c r="B61" s="62">
        <v>53</v>
      </c>
      <c r="C61" s="62">
        <f t="shared" si="6"/>
        <v>48</v>
      </c>
      <c r="D61" s="62">
        <f t="shared" si="7"/>
        <v>52</v>
      </c>
      <c r="E61" s="62">
        <f t="shared" si="11"/>
        <v>100</v>
      </c>
      <c r="F61" s="63">
        <f t="shared" si="3"/>
        <v>240</v>
      </c>
      <c r="G61" s="64">
        <f t="shared" si="0"/>
        <v>240</v>
      </c>
      <c r="H61" s="65">
        <f t="shared" si="4"/>
        <v>520</v>
      </c>
      <c r="I61" s="65">
        <f t="shared" si="1"/>
        <v>1040</v>
      </c>
      <c r="J61" s="29">
        <f t="shared" si="8"/>
        <v>760</v>
      </c>
      <c r="K61" s="66">
        <f t="shared" si="5"/>
        <v>0.16421052631578947</v>
      </c>
      <c r="L61" s="64">
        <f t="shared" si="9"/>
        <v>1280</v>
      </c>
      <c r="M61" s="67">
        <f t="shared" si="10"/>
        <v>0.29249999999999998</v>
      </c>
    </row>
    <row r="62" spans="2:13">
      <c r="B62" s="62">
        <v>54</v>
      </c>
      <c r="C62" s="62">
        <f t="shared" si="6"/>
        <v>47</v>
      </c>
      <c r="D62" s="62">
        <f t="shared" si="7"/>
        <v>53</v>
      </c>
      <c r="E62" s="62">
        <f t="shared" si="11"/>
        <v>100</v>
      </c>
      <c r="F62" s="63">
        <f t="shared" si="3"/>
        <v>235</v>
      </c>
      <c r="G62" s="64">
        <f t="shared" si="0"/>
        <v>235</v>
      </c>
      <c r="H62" s="65">
        <f t="shared" si="4"/>
        <v>530</v>
      </c>
      <c r="I62" s="65">
        <f t="shared" si="1"/>
        <v>1060</v>
      </c>
      <c r="J62" s="29">
        <f t="shared" si="8"/>
        <v>765</v>
      </c>
      <c r="K62" s="66">
        <f t="shared" si="5"/>
        <v>0.16281045751633982</v>
      </c>
      <c r="L62" s="64">
        <f t="shared" si="9"/>
        <v>1295</v>
      </c>
      <c r="M62" s="67">
        <f t="shared" si="10"/>
        <v>0.28853281853281854</v>
      </c>
    </row>
    <row r="63" spans="2:13">
      <c r="B63" s="62">
        <v>55</v>
      </c>
      <c r="C63" s="62">
        <f t="shared" si="6"/>
        <v>46</v>
      </c>
      <c r="D63" s="62">
        <f t="shared" si="7"/>
        <v>54</v>
      </c>
      <c r="E63" s="62">
        <f t="shared" si="11"/>
        <v>100</v>
      </c>
      <c r="F63" s="63">
        <f t="shared" si="3"/>
        <v>230</v>
      </c>
      <c r="G63" s="64">
        <f t="shared" si="0"/>
        <v>230</v>
      </c>
      <c r="H63" s="65">
        <f t="shared" si="4"/>
        <v>540</v>
      </c>
      <c r="I63" s="65">
        <f t="shared" si="1"/>
        <v>1080</v>
      </c>
      <c r="J63" s="29">
        <f t="shared" si="8"/>
        <v>770</v>
      </c>
      <c r="K63" s="66">
        <f t="shared" si="5"/>
        <v>0.16129870129870127</v>
      </c>
      <c r="L63" s="64">
        <f t="shared" si="9"/>
        <v>1310</v>
      </c>
      <c r="M63" s="67">
        <f t="shared" si="10"/>
        <v>0.28442748091603054</v>
      </c>
    </row>
    <row r="64" spans="2:13">
      <c r="B64" s="62">
        <v>56</v>
      </c>
      <c r="C64" s="62">
        <f t="shared" si="6"/>
        <v>45</v>
      </c>
      <c r="D64" s="62">
        <f t="shared" si="7"/>
        <v>55</v>
      </c>
      <c r="E64" s="62">
        <f t="shared" si="11"/>
        <v>100</v>
      </c>
      <c r="F64" s="63">
        <f t="shared" si="3"/>
        <v>225</v>
      </c>
      <c r="G64" s="64">
        <f t="shared" si="0"/>
        <v>225</v>
      </c>
      <c r="H64" s="65">
        <f t="shared" si="4"/>
        <v>550</v>
      </c>
      <c r="I64" s="65">
        <f t="shared" si="1"/>
        <v>1100</v>
      </c>
      <c r="J64" s="29">
        <f t="shared" si="8"/>
        <v>775</v>
      </c>
      <c r="K64" s="66">
        <f t="shared" si="5"/>
        <v>0.1596774193548387</v>
      </c>
      <c r="L64" s="64">
        <f t="shared" si="9"/>
        <v>1325</v>
      </c>
      <c r="M64" s="67">
        <f t="shared" si="10"/>
        <v>0.28018867924528301</v>
      </c>
    </row>
    <row r="65" spans="2:13">
      <c r="B65" s="62">
        <v>57</v>
      </c>
      <c r="C65" s="62">
        <f t="shared" si="6"/>
        <v>44</v>
      </c>
      <c r="D65" s="62">
        <f t="shared" si="7"/>
        <v>56</v>
      </c>
      <c r="E65" s="62">
        <f t="shared" si="11"/>
        <v>100</v>
      </c>
      <c r="F65" s="63">
        <f t="shared" si="3"/>
        <v>220</v>
      </c>
      <c r="G65" s="64">
        <f t="shared" si="0"/>
        <v>220</v>
      </c>
      <c r="H65" s="65">
        <f t="shared" si="4"/>
        <v>560</v>
      </c>
      <c r="I65" s="65">
        <f t="shared" si="1"/>
        <v>1120</v>
      </c>
      <c r="J65" s="29">
        <f t="shared" si="8"/>
        <v>780</v>
      </c>
      <c r="K65" s="66">
        <f t="shared" si="5"/>
        <v>0.1579487179487179</v>
      </c>
      <c r="L65" s="64">
        <f t="shared" si="9"/>
        <v>1340</v>
      </c>
      <c r="M65" s="67">
        <f t="shared" si="10"/>
        <v>0.27582089552238798</v>
      </c>
    </row>
    <row r="66" spans="2:13">
      <c r="B66" s="62">
        <v>58</v>
      </c>
      <c r="C66" s="62">
        <f t="shared" si="6"/>
        <v>43</v>
      </c>
      <c r="D66" s="62">
        <f t="shared" si="7"/>
        <v>57</v>
      </c>
      <c r="E66" s="62">
        <f t="shared" si="11"/>
        <v>100</v>
      </c>
      <c r="F66" s="63">
        <f t="shared" si="3"/>
        <v>215</v>
      </c>
      <c r="G66" s="64">
        <f t="shared" si="0"/>
        <v>215</v>
      </c>
      <c r="H66" s="65">
        <f t="shared" si="4"/>
        <v>570</v>
      </c>
      <c r="I66" s="65">
        <f t="shared" si="1"/>
        <v>1140</v>
      </c>
      <c r="J66" s="29">
        <f t="shared" si="8"/>
        <v>785</v>
      </c>
      <c r="K66" s="66">
        <f t="shared" si="5"/>
        <v>0.15611464968152866</v>
      </c>
      <c r="L66" s="64">
        <f t="shared" si="9"/>
        <v>1355</v>
      </c>
      <c r="M66" s="67">
        <f t="shared" si="10"/>
        <v>0.27132841328413293</v>
      </c>
    </row>
    <row r="67" spans="2:13">
      <c r="B67" s="62">
        <v>59</v>
      </c>
      <c r="C67" s="62">
        <f t="shared" si="6"/>
        <v>42</v>
      </c>
      <c r="D67" s="62">
        <f t="shared" si="7"/>
        <v>58</v>
      </c>
      <c r="E67" s="62">
        <f t="shared" si="11"/>
        <v>100</v>
      </c>
      <c r="F67" s="63">
        <f t="shared" si="3"/>
        <v>210</v>
      </c>
      <c r="G67" s="64">
        <f t="shared" si="0"/>
        <v>210</v>
      </c>
      <c r="H67" s="65">
        <f t="shared" si="4"/>
        <v>580</v>
      </c>
      <c r="I67" s="65">
        <f t="shared" si="1"/>
        <v>1160</v>
      </c>
      <c r="J67" s="29">
        <f t="shared" si="8"/>
        <v>790</v>
      </c>
      <c r="K67" s="66">
        <f t="shared" si="5"/>
        <v>0.15417721518987348</v>
      </c>
      <c r="L67" s="64">
        <f t="shared" si="9"/>
        <v>1370</v>
      </c>
      <c r="M67" s="67">
        <f t="shared" si="10"/>
        <v>0.26671532846715329</v>
      </c>
    </row>
    <row r="68" spans="2:13">
      <c r="B68" s="62">
        <v>60</v>
      </c>
      <c r="C68" s="62">
        <f t="shared" si="6"/>
        <v>41</v>
      </c>
      <c r="D68" s="62">
        <f t="shared" si="7"/>
        <v>59</v>
      </c>
      <c r="E68" s="62">
        <f t="shared" si="11"/>
        <v>100</v>
      </c>
      <c r="F68" s="63">
        <f t="shared" si="3"/>
        <v>205</v>
      </c>
      <c r="G68" s="64">
        <f t="shared" si="0"/>
        <v>205</v>
      </c>
      <c r="H68" s="65">
        <f t="shared" si="4"/>
        <v>590</v>
      </c>
      <c r="I68" s="65">
        <f t="shared" si="1"/>
        <v>1180</v>
      </c>
      <c r="J68" s="29">
        <f t="shared" si="8"/>
        <v>795</v>
      </c>
      <c r="K68" s="66">
        <f t="shared" si="5"/>
        <v>0.15213836477987419</v>
      </c>
      <c r="L68" s="64">
        <f t="shared" si="9"/>
        <v>1385</v>
      </c>
      <c r="M68" s="67">
        <f t="shared" si="10"/>
        <v>0.26198555956678704</v>
      </c>
    </row>
    <row r="69" spans="2:13">
      <c r="B69" s="62">
        <v>61</v>
      </c>
      <c r="C69" s="62">
        <f t="shared" si="6"/>
        <v>40</v>
      </c>
      <c r="D69" s="62">
        <f t="shared" si="7"/>
        <v>60</v>
      </c>
      <c r="E69" s="62">
        <f t="shared" si="11"/>
        <v>100</v>
      </c>
      <c r="F69" s="63">
        <f t="shared" si="3"/>
        <v>200</v>
      </c>
      <c r="G69" s="64">
        <f t="shared" si="0"/>
        <v>200</v>
      </c>
      <c r="H69" s="65">
        <f t="shared" si="4"/>
        <v>600</v>
      </c>
      <c r="I69" s="65">
        <f t="shared" si="1"/>
        <v>1200</v>
      </c>
      <c r="J69" s="29">
        <f t="shared" si="8"/>
        <v>800</v>
      </c>
      <c r="K69" s="66">
        <f t="shared" si="5"/>
        <v>0.15000000000000002</v>
      </c>
      <c r="L69" s="64">
        <f t="shared" si="9"/>
        <v>1400</v>
      </c>
      <c r="M69" s="67">
        <f t="shared" si="10"/>
        <v>0.25714285714285712</v>
      </c>
    </row>
    <row r="70" spans="2:13">
      <c r="B70" s="62">
        <v>62</v>
      </c>
      <c r="C70" s="62">
        <f t="shared" si="6"/>
        <v>39</v>
      </c>
      <c r="D70" s="62">
        <f t="shared" si="7"/>
        <v>61</v>
      </c>
      <c r="E70" s="62">
        <f t="shared" si="11"/>
        <v>100</v>
      </c>
      <c r="F70" s="63">
        <f t="shared" si="3"/>
        <v>195</v>
      </c>
      <c r="G70" s="64">
        <f t="shared" si="0"/>
        <v>195</v>
      </c>
      <c r="H70" s="65">
        <f t="shared" si="4"/>
        <v>610</v>
      </c>
      <c r="I70" s="65">
        <f t="shared" si="1"/>
        <v>1220</v>
      </c>
      <c r="J70" s="29">
        <f t="shared" si="8"/>
        <v>805</v>
      </c>
      <c r="K70" s="66">
        <f t="shared" si="5"/>
        <v>0.1477639751552795</v>
      </c>
      <c r="L70" s="64">
        <f t="shared" si="9"/>
        <v>1415</v>
      </c>
      <c r="M70" s="67">
        <f t="shared" si="10"/>
        <v>0.25219081272084809</v>
      </c>
    </row>
    <row r="71" spans="2:13">
      <c r="B71" s="62">
        <v>63</v>
      </c>
      <c r="C71" s="62">
        <f t="shared" si="6"/>
        <v>38</v>
      </c>
      <c r="D71" s="62">
        <f t="shared" si="7"/>
        <v>62</v>
      </c>
      <c r="E71" s="62">
        <f t="shared" si="11"/>
        <v>100</v>
      </c>
      <c r="F71" s="63">
        <f t="shared" si="3"/>
        <v>190</v>
      </c>
      <c r="G71" s="64">
        <f t="shared" si="0"/>
        <v>190</v>
      </c>
      <c r="H71" s="65">
        <f t="shared" si="4"/>
        <v>620</v>
      </c>
      <c r="I71" s="65">
        <f t="shared" si="1"/>
        <v>1240</v>
      </c>
      <c r="J71" s="29">
        <f t="shared" si="8"/>
        <v>810</v>
      </c>
      <c r="K71" s="66">
        <f t="shared" si="5"/>
        <v>0.14543209876543206</v>
      </c>
      <c r="L71" s="64">
        <f t="shared" si="9"/>
        <v>1430</v>
      </c>
      <c r="M71" s="67">
        <f t="shared" si="10"/>
        <v>0.24713286713286708</v>
      </c>
    </row>
    <row r="72" spans="2:13">
      <c r="B72" s="62">
        <v>64</v>
      </c>
      <c r="C72" s="62">
        <f t="shared" si="6"/>
        <v>37</v>
      </c>
      <c r="D72" s="62">
        <f t="shared" si="7"/>
        <v>63</v>
      </c>
      <c r="E72" s="62">
        <f t="shared" si="11"/>
        <v>100</v>
      </c>
      <c r="F72" s="63">
        <f t="shared" si="3"/>
        <v>185</v>
      </c>
      <c r="G72" s="64">
        <f t="shared" si="0"/>
        <v>185</v>
      </c>
      <c r="H72" s="65">
        <f t="shared" si="4"/>
        <v>630</v>
      </c>
      <c r="I72" s="65">
        <f t="shared" si="1"/>
        <v>1260</v>
      </c>
      <c r="J72" s="29">
        <f t="shared" si="8"/>
        <v>815</v>
      </c>
      <c r="K72" s="66">
        <f t="shared" si="5"/>
        <v>0.14300613496932513</v>
      </c>
      <c r="L72" s="64">
        <f t="shared" si="9"/>
        <v>1445</v>
      </c>
      <c r="M72" s="67">
        <f t="shared" si="10"/>
        <v>0.24197231833910038</v>
      </c>
    </row>
    <row r="73" spans="2:13">
      <c r="B73" s="62">
        <v>65</v>
      </c>
      <c r="C73" s="62">
        <f t="shared" si="6"/>
        <v>36</v>
      </c>
      <c r="D73" s="62">
        <f t="shared" si="7"/>
        <v>64</v>
      </c>
      <c r="E73" s="62">
        <f t="shared" si="11"/>
        <v>100</v>
      </c>
      <c r="F73" s="63">
        <f t="shared" si="3"/>
        <v>180</v>
      </c>
      <c r="G73" s="64">
        <f t="shared" ref="G73:G109" si="12">C73*$E$3</f>
        <v>180</v>
      </c>
      <c r="H73" s="65">
        <f t="shared" si="4"/>
        <v>640</v>
      </c>
      <c r="I73" s="65">
        <f t="shared" ref="I73:I109" si="13">D73*$E$4</f>
        <v>1280</v>
      </c>
      <c r="J73" s="29">
        <f t="shared" si="8"/>
        <v>820</v>
      </c>
      <c r="K73" s="66">
        <f t="shared" si="5"/>
        <v>0.14048780487804879</v>
      </c>
      <c r="L73" s="64">
        <f t="shared" si="9"/>
        <v>1460</v>
      </c>
      <c r="M73" s="67">
        <f t="shared" si="10"/>
        <v>0.23671232876712323</v>
      </c>
    </row>
    <row r="74" spans="2:13">
      <c r="B74" s="62">
        <v>66</v>
      </c>
      <c r="C74" s="62">
        <f t="shared" si="6"/>
        <v>35</v>
      </c>
      <c r="D74" s="62">
        <f t="shared" si="7"/>
        <v>65</v>
      </c>
      <c r="E74" s="62">
        <f t="shared" si="11"/>
        <v>100</v>
      </c>
      <c r="F74" s="63">
        <f t="shared" ref="F74:F109" si="14">C74*$D$3</f>
        <v>175</v>
      </c>
      <c r="G74" s="64">
        <f t="shared" si="12"/>
        <v>175</v>
      </c>
      <c r="H74" s="65">
        <f t="shared" ref="H74:H109" si="15">D74*$D$4</f>
        <v>650</v>
      </c>
      <c r="I74" s="65">
        <f t="shared" si="13"/>
        <v>1300</v>
      </c>
      <c r="J74" s="29">
        <f t="shared" si="8"/>
        <v>825</v>
      </c>
      <c r="K74" s="66">
        <f t="shared" ref="K74:K109" si="16">H74/J74-D74/100</f>
        <v>0.13787878787878782</v>
      </c>
      <c r="L74" s="64">
        <f t="shared" si="9"/>
        <v>1475</v>
      </c>
      <c r="M74" s="67">
        <f t="shared" si="10"/>
        <v>0.23135593220338979</v>
      </c>
    </row>
    <row r="75" spans="2:13">
      <c r="B75" s="62">
        <v>67</v>
      </c>
      <c r="C75" s="62">
        <f t="shared" ref="C75:C109" si="17">C74-1</f>
        <v>34</v>
      </c>
      <c r="D75" s="62">
        <f t="shared" ref="D75:D109" si="18">100-C75</f>
        <v>66</v>
      </c>
      <c r="E75" s="62">
        <f t="shared" si="11"/>
        <v>100</v>
      </c>
      <c r="F75" s="63">
        <f t="shared" si="14"/>
        <v>170</v>
      </c>
      <c r="G75" s="64">
        <f t="shared" si="12"/>
        <v>170</v>
      </c>
      <c r="H75" s="65">
        <f t="shared" si="15"/>
        <v>660</v>
      </c>
      <c r="I75" s="65">
        <f t="shared" si="13"/>
        <v>1320</v>
      </c>
      <c r="J75" s="29">
        <f t="shared" ref="J75:J109" si="19">F75+H75</f>
        <v>830</v>
      </c>
      <c r="K75" s="66">
        <f t="shared" si="16"/>
        <v>0.13518072289156624</v>
      </c>
      <c r="L75" s="64">
        <f t="shared" ref="L75:L109" si="20">G75+I75</f>
        <v>1490</v>
      </c>
      <c r="M75" s="67">
        <f t="shared" ref="M75:M109" si="21">I75/L75-D75/100</f>
        <v>0.2259060402684564</v>
      </c>
    </row>
    <row r="76" spans="2:13">
      <c r="B76" s="62">
        <v>68</v>
      </c>
      <c r="C76" s="62">
        <f t="shared" si="17"/>
        <v>33</v>
      </c>
      <c r="D76" s="62">
        <f t="shared" si="18"/>
        <v>67</v>
      </c>
      <c r="E76" s="62">
        <f t="shared" si="11"/>
        <v>100</v>
      </c>
      <c r="F76" s="63">
        <f t="shared" si="14"/>
        <v>165</v>
      </c>
      <c r="G76" s="64">
        <f t="shared" si="12"/>
        <v>165</v>
      </c>
      <c r="H76" s="65">
        <f t="shared" si="15"/>
        <v>670</v>
      </c>
      <c r="I76" s="65">
        <f t="shared" si="13"/>
        <v>1340</v>
      </c>
      <c r="J76" s="29">
        <f t="shared" si="19"/>
        <v>835</v>
      </c>
      <c r="K76" s="66">
        <f t="shared" si="16"/>
        <v>0.13239520958083828</v>
      </c>
      <c r="L76" s="64">
        <f t="shared" si="20"/>
        <v>1505</v>
      </c>
      <c r="M76" s="67">
        <f t="shared" si="21"/>
        <v>0.2203654485049833</v>
      </c>
    </row>
    <row r="77" spans="2:13">
      <c r="B77" s="62">
        <v>69</v>
      </c>
      <c r="C77" s="62">
        <f t="shared" si="17"/>
        <v>32</v>
      </c>
      <c r="D77" s="62">
        <f t="shared" si="18"/>
        <v>68</v>
      </c>
      <c r="E77" s="62">
        <f t="shared" si="11"/>
        <v>100</v>
      </c>
      <c r="F77" s="63">
        <f t="shared" si="14"/>
        <v>160</v>
      </c>
      <c r="G77" s="64">
        <f t="shared" si="12"/>
        <v>160</v>
      </c>
      <c r="H77" s="65">
        <f t="shared" si="15"/>
        <v>680</v>
      </c>
      <c r="I77" s="65">
        <f t="shared" si="13"/>
        <v>1360</v>
      </c>
      <c r="J77" s="29">
        <f t="shared" si="19"/>
        <v>840</v>
      </c>
      <c r="K77" s="66">
        <f t="shared" si="16"/>
        <v>0.12952380952380949</v>
      </c>
      <c r="L77" s="64">
        <f t="shared" si="20"/>
        <v>1520</v>
      </c>
      <c r="M77" s="67">
        <f t="shared" si="21"/>
        <v>0.21473684210526311</v>
      </c>
    </row>
    <row r="78" spans="2:13">
      <c r="B78" s="62">
        <v>70</v>
      </c>
      <c r="C78" s="62">
        <f t="shared" si="17"/>
        <v>31</v>
      </c>
      <c r="D78" s="62">
        <f t="shared" si="18"/>
        <v>69</v>
      </c>
      <c r="E78" s="62">
        <f t="shared" si="11"/>
        <v>100</v>
      </c>
      <c r="F78" s="63">
        <f t="shared" si="14"/>
        <v>155</v>
      </c>
      <c r="G78" s="64">
        <f t="shared" si="12"/>
        <v>155</v>
      </c>
      <c r="H78" s="65">
        <f t="shared" si="15"/>
        <v>690</v>
      </c>
      <c r="I78" s="65">
        <f t="shared" si="13"/>
        <v>1380</v>
      </c>
      <c r="J78" s="29">
        <f t="shared" si="19"/>
        <v>845</v>
      </c>
      <c r="K78" s="66">
        <f t="shared" si="16"/>
        <v>0.12656804733727811</v>
      </c>
      <c r="L78" s="64">
        <f t="shared" si="20"/>
        <v>1535</v>
      </c>
      <c r="M78" s="67">
        <f t="shared" si="21"/>
        <v>0.2090228013029316</v>
      </c>
    </row>
    <row r="79" spans="2:13">
      <c r="B79" s="62">
        <v>71</v>
      </c>
      <c r="C79" s="62">
        <f t="shared" si="17"/>
        <v>30</v>
      </c>
      <c r="D79" s="62">
        <f t="shared" si="18"/>
        <v>70</v>
      </c>
      <c r="E79" s="62">
        <f t="shared" si="11"/>
        <v>100</v>
      </c>
      <c r="F79" s="63">
        <f t="shared" si="14"/>
        <v>150</v>
      </c>
      <c r="G79" s="64">
        <f t="shared" si="12"/>
        <v>150</v>
      </c>
      <c r="H79" s="65">
        <f t="shared" si="15"/>
        <v>700</v>
      </c>
      <c r="I79" s="65">
        <f t="shared" si="13"/>
        <v>1400</v>
      </c>
      <c r="J79" s="29">
        <f t="shared" si="19"/>
        <v>850</v>
      </c>
      <c r="K79" s="66">
        <f t="shared" si="16"/>
        <v>0.12352941176470589</v>
      </c>
      <c r="L79" s="64">
        <f t="shared" si="20"/>
        <v>1550</v>
      </c>
      <c r="M79" s="67">
        <f t="shared" si="21"/>
        <v>0.20322580645161292</v>
      </c>
    </row>
    <row r="80" spans="2:13">
      <c r="B80" s="62">
        <v>72</v>
      </c>
      <c r="C80" s="62">
        <f t="shared" si="17"/>
        <v>29</v>
      </c>
      <c r="D80" s="62">
        <f t="shared" si="18"/>
        <v>71</v>
      </c>
      <c r="E80" s="62">
        <f t="shared" si="11"/>
        <v>100</v>
      </c>
      <c r="F80" s="63">
        <f t="shared" si="14"/>
        <v>145</v>
      </c>
      <c r="G80" s="64">
        <f t="shared" si="12"/>
        <v>145</v>
      </c>
      <c r="H80" s="65">
        <f t="shared" si="15"/>
        <v>710</v>
      </c>
      <c r="I80" s="65">
        <f t="shared" si="13"/>
        <v>1420</v>
      </c>
      <c r="J80" s="29">
        <f t="shared" si="19"/>
        <v>855</v>
      </c>
      <c r="K80" s="66">
        <f t="shared" si="16"/>
        <v>0.12040935672514619</v>
      </c>
      <c r="L80" s="64">
        <f t="shared" si="20"/>
        <v>1565</v>
      </c>
      <c r="M80" s="67">
        <f t="shared" si="21"/>
        <v>0.19734824281150165</v>
      </c>
    </row>
    <row r="81" spans="2:13">
      <c r="B81" s="62">
        <v>73</v>
      </c>
      <c r="C81" s="62">
        <f t="shared" si="17"/>
        <v>28</v>
      </c>
      <c r="D81" s="62">
        <f t="shared" si="18"/>
        <v>72</v>
      </c>
      <c r="E81" s="62">
        <f t="shared" si="11"/>
        <v>100</v>
      </c>
      <c r="F81" s="63">
        <f t="shared" si="14"/>
        <v>140</v>
      </c>
      <c r="G81" s="64">
        <f t="shared" si="12"/>
        <v>140</v>
      </c>
      <c r="H81" s="65">
        <f t="shared" si="15"/>
        <v>720</v>
      </c>
      <c r="I81" s="65">
        <f t="shared" si="13"/>
        <v>1440</v>
      </c>
      <c r="J81" s="29">
        <f t="shared" si="19"/>
        <v>860</v>
      </c>
      <c r="K81" s="66">
        <f t="shared" si="16"/>
        <v>0.11720930232558147</v>
      </c>
      <c r="L81" s="64">
        <f t="shared" si="20"/>
        <v>1580</v>
      </c>
      <c r="M81" s="67">
        <f t="shared" si="21"/>
        <v>0.19139240506329114</v>
      </c>
    </row>
    <row r="82" spans="2:13">
      <c r="B82" s="62">
        <v>74</v>
      </c>
      <c r="C82" s="62">
        <f t="shared" si="17"/>
        <v>27</v>
      </c>
      <c r="D82" s="62">
        <f t="shared" si="18"/>
        <v>73</v>
      </c>
      <c r="E82" s="62">
        <f t="shared" si="11"/>
        <v>100</v>
      </c>
      <c r="F82" s="63">
        <f t="shared" si="14"/>
        <v>135</v>
      </c>
      <c r="G82" s="64">
        <f t="shared" si="12"/>
        <v>135</v>
      </c>
      <c r="H82" s="65">
        <f t="shared" si="15"/>
        <v>730</v>
      </c>
      <c r="I82" s="65">
        <f t="shared" si="13"/>
        <v>1460</v>
      </c>
      <c r="J82" s="29">
        <f t="shared" si="19"/>
        <v>865</v>
      </c>
      <c r="K82" s="66">
        <f t="shared" si="16"/>
        <v>0.11393063583815033</v>
      </c>
      <c r="L82" s="64">
        <f t="shared" si="20"/>
        <v>1595</v>
      </c>
      <c r="M82" s="67">
        <f t="shared" si="21"/>
        <v>0.18536050156739814</v>
      </c>
    </row>
    <row r="83" spans="2:13">
      <c r="B83" s="62">
        <v>75</v>
      </c>
      <c r="C83" s="62">
        <f t="shared" si="17"/>
        <v>26</v>
      </c>
      <c r="D83" s="62">
        <f t="shared" si="18"/>
        <v>74</v>
      </c>
      <c r="E83" s="62">
        <f t="shared" si="11"/>
        <v>100</v>
      </c>
      <c r="F83" s="63">
        <f t="shared" si="14"/>
        <v>130</v>
      </c>
      <c r="G83" s="64">
        <f t="shared" si="12"/>
        <v>130</v>
      </c>
      <c r="H83" s="65">
        <f t="shared" si="15"/>
        <v>740</v>
      </c>
      <c r="I83" s="65">
        <f t="shared" si="13"/>
        <v>1480</v>
      </c>
      <c r="J83" s="29">
        <f t="shared" si="19"/>
        <v>870</v>
      </c>
      <c r="K83" s="66">
        <f t="shared" si="16"/>
        <v>0.11057471264367813</v>
      </c>
      <c r="L83" s="64">
        <f t="shared" si="20"/>
        <v>1610</v>
      </c>
      <c r="M83" s="67">
        <f t="shared" si="21"/>
        <v>0.17925465838509314</v>
      </c>
    </row>
    <row r="84" spans="2:13">
      <c r="B84" s="62">
        <v>76</v>
      </c>
      <c r="C84" s="62">
        <f t="shared" si="17"/>
        <v>25</v>
      </c>
      <c r="D84" s="62">
        <f t="shared" si="18"/>
        <v>75</v>
      </c>
      <c r="E84" s="62">
        <f t="shared" si="11"/>
        <v>100</v>
      </c>
      <c r="F84" s="63">
        <f t="shared" si="14"/>
        <v>125</v>
      </c>
      <c r="G84" s="64">
        <f t="shared" si="12"/>
        <v>125</v>
      </c>
      <c r="H84" s="65">
        <f t="shared" si="15"/>
        <v>750</v>
      </c>
      <c r="I84" s="65">
        <f t="shared" si="13"/>
        <v>1500</v>
      </c>
      <c r="J84" s="29">
        <f t="shared" si="19"/>
        <v>875</v>
      </c>
      <c r="K84" s="66">
        <f t="shared" si="16"/>
        <v>0.1071428571428571</v>
      </c>
      <c r="L84" s="64">
        <f t="shared" si="20"/>
        <v>1625</v>
      </c>
      <c r="M84" s="67">
        <f t="shared" si="21"/>
        <v>0.17307692307692313</v>
      </c>
    </row>
    <row r="85" spans="2:13">
      <c r="B85" s="62">
        <v>77</v>
      </c>
      <c r="C85" s="62">
        <f t="shared" si="17"/>
        <v>24</v>
      </c>
      <c r="D85" s="62">
        <f t="shared" si="18"/>
        <v>76</v>
      </c>
      <c r="E85" s="62">
        <f t="shared" ref="E85:E109" si="22">C85+D85</f>
        <v>100</v>
      </c>
      <c r="F85" s="63">
        <f t="shared" si="14"/>
        <v>120</v>
      </c>
      <c r="G85" s="64">
        <f t="shared" si="12"/>
        <v>120</v>
      </c>
      <c r="H85" s="65">
        <f t="shared" si="15"/>
        <v>760</v>
      </c>
      <c r="I85" s="65">
        <f t="shared" si="13"/>
        <v>1520</v>
      </c>
      <c r="J85" s="29">
        <f t="shared" si="19"/>
        <v>880</v>
      </c>
      <c r="K85" s="66">
        <f t="shared" si="16"/>
        <v>0.10363636363636364</v>
      </c>
      <c r="L85" s="64">
        <f t="shared" si="20"/>
        <v>1640</v>
      </c>
      <c r="M85" s="67">
        <f t="shared" si="21"/>
        <v>0.16682926829268296</v>
      </c>
    </row>
    <row r="86" spans="2:13">
      <c r="B86" s="62">
        <v>78</v>
      </c>
      <c r="C86" s="62">
        <f t="shared" si="17"/>
        <v>23</v>
      </c>
      <c r="D86" s="62">
        <f t="shared" si="18"/>
        <v>77</v>
      </c>
      <c r="E86" s="62">
        <f t="shared" si="22"/>
        <v>100</v>
      </c>
      <c r="F86" s="63">
        <f t="shared" si="14"/>
        <v>115</v>
      </c>
      <c r="G86" s="64">
        <f t="shared" si="12"/>
        <v>115</v>
      </c>
      <c r="H86" s="65">
        <f t="shared" si="15"/>
        <v>770</v>
      </c>
      <c r="I86" s="65">
        <f t="shared" si="13"/>
        <v>1540</v>
      </c>
      <c r="J86" s="29">
        <f t="shared" si="19"/>
        <v>885</v>
      </c>
      <c r="K86" s="66">
        <f t="shared" si="16"/>
        <v>0.1000564971751412</v>
      </c>
      <c r="L86" s="64">
        <f t="shared" si="20"/>
        <v>1655</v>
      </c>
      <c r="M86" s="67">
        <f t="shared" si="21"/>
        <v>0.16051359516616315</v>
      </c>
    </row>
    <row r="87" spans="2:13">
      <c r="B87" s="62">
        <v>79</v>
      </c>
      <c r="C87" s="62">
        <f t="shared" si="17"/>
        <v>22</v>
      </c>
      <c r="D87" s="62">
        <f t="shared" si="18"/>
        <v>78</v>
      </c>
      <c r="E87" s="62">
        <f t="shared" si="22"/>
        <v>100</v>
      </c>
      <c r="F87" s="63">
        <f t="shared" si="14"/>
        <v>110</v>
      </c>
      <c r="G87" s="64">
        <f t="shared" si="12"/>
        <v>110</v>
      </c>
      <c r="H87" s="65">
        <f t="shared" si="15"/>
        <v>780</v>
      </c>
      <c r="I87" s="65">
        <f t="shared" si="13"/>
        <v>1560</v>
      </c>
      <c r="J87" s="29">
        <f t="shared" si="19"/>
        <v>890</v>
      </c>
      <c r="K87" s="66">
        <f t="shared" si="16"/>
        <v>9.6404494382022476E-2</v>
      </c>
      <c r="L87" s="64">
        <f t="shared" si="20"/>
        <v>1670</v>
      </c>
      <c r="M87" s="67">
        <f t="shared" si="21"/>
        <v>0.15413173652694612</v>
      </c>
    </row>
    <row r="88" spans="2:13">
      <c r="B88" s="62">
        <v>80</v>
      </c>
      <c r="C88" s="62">
        <f t="shared" si="17"/>
        <v>21</v>
      </c>
      <c r="D88" s="62">
        <f t="shared" si="18"/>
        <v>79</v>
      </c>
      <c r="E88" s="62">
        <f t="shared" si="22"/>
        <v>100</v>
      </c>
      <c r="F88" s="63">
        <f t="shared" si="14"/>
        <v>105</v>
      </c>
      <c r="G88" s="64">
        <f t="shared" si="12"/>
        <v>105</v>
      </c>
      <c r="H88" s="65">
        <f t="shared" si="15"/>
        <v>790</v>
      </c>
      <c r="I88" s="65">
        <f t="shared" si="13"/>
        <v>1580</v>
      </c>
      <c r="J88" s="29">
        <f t="shared" si="19"/>
        <v>895</v>
      </c>
      <c r="K88" s="66">
        <f t="shared" si="16"/>
        <v>9.2681564245809978E-2</v>
      </c>
      <c r="L88" s="64">
        <f t="shared" si="20"/>
        <v>1685</v>
      </c>
      <c r="M88" s="67">
        <f t="shared" si="21"/>
        <v>0.14768545994065274</v>
      </c>
    </row>
    <row r="89" spans="2:13">
      <c r="B89" s="62">
        <v>81</v>
      </c>
      <c r="C89" s="62">
        <f t="shared" si="17"/>
        <v>20</v>
      </c>
      <c r="D89" s="62">
        <f t="shared" si="18"/>
        <v>80</v>
      </c>
      <c r="E89" s="62">
        <f t="shared" si="22"/>
        <v>100</v>
      </c>
      <c r="F89" s="63">
        <f t="shared" si="14"/>
        <v>100</v>
      </c>
      <c r="G89" s="64">
        <f t="shared" si="12"/>
        <v>100</v>
      </c>
      <c r="H89" s="65">
        <f t="shared" si="15"/>
        <v>800</v>
      </c>
      <c r="I89" s="65">
        <f t="shared" si="13"/>
        <v>1600</v>
      </c>
      <c r="J89" s="29">
        <f t="shared" si="19"/>
        <v>900</v>
      </c>
      <c r="K89" s="66">
        <f t="shared" si="16"/>
        <v>8.8888888888888795E-2</v>
      </c>
      <c r="L89" s="64">
        <f t="shared" si="20"/>
        <v>1700</v>
      </c>
      <c r="M89" s="67">
        <f t="shared" si="21"/>
        <v>0.14117647058823524</v>
      </c>
    </row>
    <row r="90" spans="2:13">
      <c r="B90" s="62">
        <v>82</v>
      </c>
      <c r="C90" s="62">
        <f t="shared" si="17"/>
        <v>19</v>
      </c>
      <c r="D90" s="62">
        <f t="shared" si="18"/>
        <v>81</v>
      </c>
      <c r="E90" s="62">
        <f t="shared" si="22"/>
        <v>100</v>
      </c>
      <c r="F90" s="63">
        <f t="shared" si="14"/>
        <v>95</v>
      </c>
      <c r="G90" s="64">
        <f t="shared" si="12"/>
        <v>95</v>
      </c>
      <c r="H90" s="65">
        <f t="shared" si="15"/>
        <v>810</v>
      </c>
      <c r="I90" s="65">
        <f t="shared" si="13"/>
        <v>1620</v>
      </c>
      <c r="J90" s="29">
        <f t="shared" si="19"/>
        <v>905</v>
      </c>
      <c r="K90" s="66">
        <f t="shared" si="16"/>
        <v>8.5027624309392258E-2</v>
      </c>
      <c r="L90" s="64">
        <f t="shared" si="20"/>
        <v>1715</v>
      </c>
      <c r="M90" s="67">
        <f t="shared" si="21"/>
        <v>0.13460641399416906</v>
      </c>
    </row>
    <row r="91" spans="2:13">
      <c r="B91" s="62">
        <v>83</v>
      </c>
      <c r="C91" s="62">
        <f t="shared" si="17"/>
        <v>18</v>
      </c>
      <c r="D91" s="62">
        <f t="shared" si="18"/>
        <v>82</v>
      </c>
      <c r="E91" s="62">
        <f t="shared" si="22"/>
        <v>100</v>
      </c>
      <c r="F91" s="63">
        <f t="shared" si="14"/>
        <v>90</v>
      </c>
      <c r="G91" s="64">
        <f t="shared" si="12"/>
        <v>90</v>
      </c>
      <c r="H91" s="65">
        <f t="shared" si="15"/>
        <v>820</v>
      </c>
      <c r="I91" s="65">
        <f t="shared" si="13"/>
        <v>1640</v>
      </c>
      <c r="J91" s="29">
        <f t="shared" si="19"/>
        <v>910</v>
      </c>
      <c r="K91" s="66">
        <f t="shared" si="16"/>
        <v>8.1098901098901166E-2</v>
      </c>
      <c r="L91" s="64">
        <f t="shared" si="20"/>
        <v>1730</v>
      </c>
      <c r="M91" s="67">
        <f t="shared" si="21"/>
        <v>0.12797687861271678</v>
      </c>
    </row>
    <row r="92" spans="2:13">
      <c r="B92" s="62">
        <v>84</v>
      </c>
      <c r="C92" s="62">
        <f t="shared" si="17"/>
        <v>17</v>
      </c>
      <c r="D92" s="62">
        <f t="shared" si="18"/>
        <v>83</v>
      </c>
      <c r="E92" s="62">
        <f t="shared" si="22"/>
        <v>100</v>
      </c>
      <c r="F92" s="63">
        <f t="shared" si="14"/>
        <v>85</v>
      </c>
      <c r="G92" s="64">
        <f t="shared" si="12"/>
        <v>85</v>
      </c>
      <c r="H92" s="65">
        <f t="shared" si="15"/>
        <v>830</v>
      </c>
      <c r="I92" s="65">
        <f t="shared" si="13"/>
        <v>1660</v>
      </c>
      <c r="J92" s="29">
        <f t="shared" si="19"/>
        <v>915</v>
      </c>
      <c r="K92" s="66">
        <f t="shared" si="16"/>
        <v>7.710382513661207E-2</v>
      </c>
      <c r="L92" s="64">
        <f t="shared" si="20"/>
        <v>1745</v>
      </c>
      <c r="M92" s="67">
        <f t="shared" si="21"/>
        <v>0.12128939828080232</v>
      </c>
    </row>
    <row r="93" spans="2:13">
      <c r="B93" s="62">
        <v>85</v>
      </c>
      <c r="C93" s="62">
        <f t="shared" si="17"/>
        <v>16</v>
      </c>
      <c r="D93" s="62">
        <f t="shared" si="18"/>
        <v>84</v>
      </c>
      <c r="E93" s="62">
        <f t="shared" si="22"/>
        <v>100</v>
      </c>
      <c r="F93" s="63">
        <f t="shared" si="14"/>
        <v>80</v>
      </c>
      <c r="G93" s="64">
        <f t="shared" si="12"/>
        <v>80</v>
      </c>
      <c r="H93" s="65">
        <f t="shared" si="15"/>
        <v>840</v>
      </c>
      <c r="I93" s="65">
        <f t="shared" si="13"/>
        <v>1680</v>
      </c>
      <c r="J93" s="29">
        <f t="shared" si="19"/>
        <v>920</v>
      </c>
      <c r="K93" s="66">
        <f t="shared" si="16"/>
        <v>7.3043478260869543E-2</v>
      </c>
      <c r="L93" s="64">
        <f t="shared" si="20"/>
        <v>1760</v>
      </c>
      <c r="M93" s="67">
        <f t="shared" si="21"/>
        <v>0.11454545454545462</v>
      </c>
    </row>
    <row r="94" spans="2:13">
      <c r="B94" s="62">
        <v>86</v>
      </c>
      <c r="C94" s="62">
        <f t="shared" si="17"/>
        <v>15</v>
      </c>
      <c r="D94" s="62">
        <f t="shared" si="18"/>
        <v>85</v>
      </c>
      <c r="E94" s="62">
        <f t="shared" si="22"/>
        <v>100</v>
      </c>
      <c r="F94" s="63">
        <f t="shared" si="14"/>
        <v>75</v>
      </c>
      <c r="G94" s="64">
        <f t="shared" si="12"/>
        <v>75</v>
      </c>
      <c r="H94" s="65">
        <f t="shared" si="15"/>
        <v>850</v>
      </c>
      <c r="I94" s="65">
        <f t="shared" si="13"/>
        <v>1700</v>
      </c>
      <c r="J94" s="29">
        <f t="shared" si="19"/>
        <v>925</v>
      </c>
      <c r="K94" s="66">
        <f t="shared" si="16"/>
        <v>6.8918918918918992E-2</v>
      </c>
      <c r="L94" s="64">
        <f t="shared" si="20"/>
        <v>1775</v>
      </c>
      <c r="M94" s="67">
        <f t="shared" si="21"/>
        <v>0.1077464788732394</v>
      </c>
    </row>
    <row r="95" spans="2:13">
      <c r="B95" s="62">
        <v>87</v>
      </c>
      <c r="C95" s="62">
        <f t="shared" si="17"/>
        <v>14</v>
      </c>
      <c r="D95" s="62">
        <f t="shared" si="18"/>
        <v>86</v>
      </c>
      <c r="E95" s="62">
        <f t="shared" si="22"/>
        <v>100</v>
      </c>
      <c r="F95" s="63">
        <f t="shared" si="14"/>
        <v>70</v>
      </c>
      <c r="G95" s="64">
        <f t="shared" si="12"/>
        <v>70</v>
      </c>
      <c r="H95" s="65">
        <f t="shared" si="15"/>
        <v>860</v>
      </c>
      <c r="I95" s="65">
        <f t="shared" si="13"/>
        <v>1720</v>
      </c>
      <c r="J95" s="29">
        <f t="shared" si="19"/>
        <v>930</v>
      </c>
      <c r="K95" s="66">
        <f t="shared" si="16"/>
        <v>6.4731182795698894E-2</v>
      </c>
      <c r="L95" s="64">
        <f t="shared" si="20"/>
        <v>1790</v>
      </c>
      <c r="M95" s="67">
        <f t="shared" si="21"/>
        <v>0.10089385474860335</v>
      </c>
    </row>
    <row r="96" spans="2:13">
      <c r="B96" s="62">
        <v>88</v>
      </c>
      <c r="C96" s="62">
        <f t="shared" si="17"/>
        <v>13</v>
      </c>
      <c r="D96" s="62">
        <f t="shared" si="18"/>
        <v>87</v>
      </c>
      <c r="E96" s="62">
        <f t="shared" si="22"/>
        <v>100</v>
      </c>
      <c r="F96" s="63">
        <f t="shared" si="14"/>
        <v>65</v>
      </c>
      <c r="G96" s="64">
        <f t="shared" si="12"/>
        <v>65</v>
      </c>
      <c r="H96" s="65">
        <f t="shared" si="15"/>
        <v>870</v>
      </c>
      <c r="I96" s="65">
        <f t="shared" si="13"/>
        <v>1740</v>
      </c>
      <c r="J96" s="29">
        <f t="shared" si="19"/>
        <v>935</v>
      </c>
      <c r="K96" s="66">
        <f t="shared" si="16"/>
        <v>6.0481283422459953E-2</v>
      </c>
      <c r="L96" s="64">
        <f t="shared" si="20"/>
        <v>1805</v>
      </c>
      <c r="M96" s="67">
        <f t="shared" si="21"/>
        <v>9.3988919667590043E-2</v>
      </c>
    </row>
    <row r="97" spans="2:13">
      <c r="B97" s="62">
        <v>89</v>
      </c>
      <c r="C97" s="62">
        <f t="shared" si="17"/>
        <v>12</v>
      </c>
      <c r="D97" s="62">
        <f t="shared" si="18"/>
        <v>88</v>
      </c>
      <c r="E97" s="62">
        <f t="shared" si="22"/>
        <v>100</v>
      </c>
      <c r="F97" s="63">
        <f t="shared" si="14"/>
        <v>60</v>
      </c>
      <c r="G97" s="64">
        <f t="shared" si="12"/>
        <v>60</v>
      </c>
      <c r="H97" s="65">
        <f t="shared" si="15"/>
        <v>880</v>
      </c>
      <c r="I97" s="65">
        <f t="shared" si="13"/>
        <v>1760</v>
      </c>
      <c r="J97" s="29">
        <f t="shared" si="19"/>
        <v>940</v>
      </c>
      <c r="K97" s="66">
        <f t="shared" si="16"/>
        <v>5.6170212765957461E-2</v>
      </c>
      <c r="L97" s="64">
        <f t="shared" si="20"/>
        <v>1820</v>
      </c>
      <c r="M97" s="67">
        <f t="shared" si="21"/>
        <v>8.7032967032967035E-2</v>
      </c>
    </row>
    <row r="98" spans="2:13">
      <c r="B98" s="62">
        <v>90</v>
      </c>
      <c r="C98" s="62">
        <f t="shared" si="17"/>
        <v>11</v>
      </c>
      <c r="D98" s="62">
        <f t="shared" si="18"/>
        <v>89</v>
      </c>
      <c r="E98" s="62">
        <f t="shared" si="22"/>
        <v>100</v>
      </c>
      <c r="F98" s="63">
        <f t="shared" si="14"/>
        <v>55</v>
      </c>
      <c r="G98" s="64">
        <f t="shared" si="12"/>
        <v>55</v>
      </c>
      <c r="H98" s="65">
        <f t="shared" si="15"/>
        <v>890</v>
      </c>
      <c r="I98" s="65">
        <f t="shared" si="13"/>
        <v>1780</v>
      </c>
      <c r="J98" s="29">
        <f t="shared" si="19"/>
        <v>945</v>
      </c>
      <c r="K98" s="66">
        <f t="shared" si="16"/>
        <v>5.1798941798941733E-2</v>
      </c>
      <c r="L98" s="64">
        <f t="shared" si="20"/>
        <v>1835</v>
      </c>
      <c r="M98" s="67">
        <f t="shared" si="21"/>
        <v>8.0027247956403258E-2</v>
      </c>
    </row>
    <row r="99" spans="2:13">
      <c r="B99" s="62">
        <v>91</v>
      </c>
      <c r="C99" s="62">
        <f t="shared" si="17"/>
        <v>10</v>
      </c>
      <c r="D99" s="62">
        <f t="shared" si="18"/>
        <v>90</v>
      </c>
      <c r="E99" s="62">
        <f t="shared" si="22"/>
        <v>100</v>
      </c>
      <c r="F99" s="63">
        <f t="shared" si="14"/>
        <v>50</v>
      </c>
      <c r="G99" s="64">
        <f t="shared" si="12"/>
        <v>50</v>
      </c>
      <c r="H99" s="65">
        <f t="shared" si="15"/>
        <v>900</v>
      </c>
      <c r="I99" s="65">
        <f t="shared" si="13"/>
        <v>1800</v>
      </c>
      <c r="J99" s="29">
        <f t="shared" si="19"/>
        <v>950</v>
      </c>
      <c r="K99" s="66">
        <f t="shared" si="16"/>
        <v>4.7368421052631504E-2</v>
      </c>
      <c r="L99" s="64">
        <f t="shared" si="20"/>
        <v>1850</v>
      </c>
      <c r="M99" s="67">
        <f t="shared" si="21"/>
        <v>7.2972972972973005E-2</v>
      </c>
    </row>
    <row r="100" spans="2:13">
      <c r="B100" s="62">
        <v>92</v>
      </c>
      <c r="C100" s="62">
        <f t="shared" si="17"/>
        <v>9</v>
      </c>
      <c r="D100" s="62">
        <f t="shared" si="18"/>
        <v>91</v>
      </c>
      <c r="E100" s="62">
        <f t="shared" si="22"/>
        <v>100</v>
      </c>
      <c r="F100" s="63">
        <f t="shared" si="14"/>
        <v>45</v>
      </c>
      <c r="G100" s="64">
        <f t="shared" si="12"/>
        <v>45</v>
      </c>
      <c r="H100" s="65">
        <f t="shared" si="15"/>
        <v>910</v>
      </c>
      <c r="I100" s="65">
        <f t="shared" si="13"/>
        <v>1820</v>
      </c>
      <c r="J100" s="29">
        <f t="shared" si="19"/>
        <v>955</v>
      </c>
      <c r="K100" s="66">
        <f t="shared" si="16"/>
        <v>4.2879581151832435E-2</v>
      </c>
      <c r="L100" s="64">
        <f t="shared" si="20"/>
        <v>1865</v>
      </c>
      <c r="M100" s="67">
        <f t="shared" si="21"/>
        <v>6.5871313672922205E-2</v>
      </c>
    </row>
    <row r="101" spans="2:13">
      <c r="B101" s="62">
        <v>93</v>
      </c>
      <c r="C101" s="62">
        <f t="shared" si="17"/>
        <v>8</v>
      </c>
      <c r="D101" s="62">
        <f t="shared" si="18"/>
        <v>92</v>
      </c>
      <c r="E101" s="62">
        <f t="shared" si="22"/>
        <v>100</v>
      </c>
      <c r="F101" s="63">
        <f t="shared" si="14"/>
        <v>40</v>
      </c>
      <c r="G101" s="64">
        <f t="shared" si="12"/>
        <v>40</v>
      </c>
      <c r="H101" s="65">
        <f t="shared" si="15"/>
        <v>920</v>
      </c>
      <c r="I101" s="65">
        <f t="shared" si="13"/>
        <v>1840</v>
      </c>
      <c r="J101" s="29">
        <f t="shared" si="19"/>
        <v>960</v>
      </c>
      <c r="K101" s="66">
        <f t="shared" si="16"/>
        <v>3.833333333333333E-2</v>
      </c>
      <c r="L101" s="64">
        <f t="shared" si="20"/>
        <v>1880</v>
      </c>
      <c r="M101" s="67">
        <f t="shared" si="21"/>
        <v>5.8723404255319078E-2</v>
      </c>
    </row>
    <row r="102" spans="2:13">
      <c r="B102" s="62">
        <v>94</v>
      </c>
      <c r="C102" s="62">
        <f t="shared" si="17"/>
        <v>7</v>
      </c>
      <c r="D102" s="62">
        <f t="shared" si="18"/>
        <v>93</v>
      </c>
      <c r="E102" s="62">
        <f t="shared" si="22"/>
        <v>100</v>
      </c>
      <c r="F102" s="63">
        <f t="shared" si="14"/>
        <v>35</v>
      </c>
      <c r="G102" s="64">
        <f t="shared" si="12"/>
        <v>35</v>
      </c>
      <c r="H102" s="65">
        <f t="shared" si="15"/>
        <v>930</v>
      </c>
      <c r="I102" s="65">
        <f t="shared" si="13"/>
        <v>1860</v>
      </c>
      <c r="J102" s="29">
        <f t="shared" si="19"/>
        <v>965</v>
      </c>
      <c r="K102" s="66">
        <f t="shared" si="16"/>
        <v>3.3730569948186462E-2</v>
      </c>
      <c r="L102" s="64">
        <f t="shared" si="20"/>
        <v>1895</v>
      </c>
      <c r="M102" s="67">
        <f t="shared" si="21"/>
        <v>5.153034300791548E-2</v>
      </c>
    </row>
    <row r="103" spans="2:13">
      <c r="B103" s="62">
        <v>95</v>
      </c>
      <c r="C103" s="62">
        <f t="shared" si="17"/>
        <v>6</v>
      </c>
      <c r="D103" s="62">
        <f t="shared" si="18"/>
        <v>94</v>
      </c>
      <c r="E103" s="62">
        <f t="shared" si="22"/>
        <v>100</v>
      </c>
      <c r="F103" s="63">
        <f t="shared" si="14"/>
        <v>30</v>
      </c>
      <c r="G103" s="64">
        <f t="shared" si="12"/>
        <v>30</v>
      </c>
      <c r="H103" s="65">
        <f t="shared" si="15"/>
        <v>940</v>
      </c>
      <c r="I103" s="65">
        <f t="shared" si="13"/>
        <v>1880</v>
      </c>
      <c r="J103" s="29">
        <f t="shared" si="19"/>
        <v>970</v>
      </c>
      <c r="K103" s="66">
        <f t="shared" si="16"/>
        <v>2.907216494845366E-2</v>
      </c>
      <c r="L103" s="64">
        <f t="shared" si="20"/>
        <v>1910</v>
      </c>
      <c r="M103" s="67">
        <f t="shared" si="21"/>
        <v>4.4293193717277579E-2</v>
      </c>
    </row>
    <row r="104" spans="2:13">
      <c r="B104" s="62">
        <v>96</v>
      </c>
      <c r="C104" s="62">
        <f t="shared" si="17"/>
        <v>5</v>
      </c>
      <c r="D104" s="62">
        <f t="shared" si="18"/>
        <v>95</v>
      </c>
      <c r="E104" s="62">
        <f t="shared" si="22"/>
        <v>100</v>
      </c>
      <c r="F104" s="63">
        <f t="shared" si="14"/>
        <v>25</v>
      </c>
      <c r="G104" s="64">
        <f t="shared" si="12"/>
        <v>25</v>
      </c>
      <c r="H104" s="65">
        <f t="shared" si="15"/>
        <v>950</v>
      </c>
      <c r="I104" s="65">
        <f t="shared" si="13"/>
        <v>1900</v>
      </c>
      <c r="J104" s="29">
        <f t="shared" si="19"/>
        <v>975</v>
      </c>
      <c r="K104" s="66">
        <f t="shared" si="16"/>
        <v>2.4358974358974383E-2</v>
      </c>
      <c r="L104" s="64">
        <f t="shared" si="20"/>
        <v>1925</v>
      </c>
      <c r="M104" s="67">
        <f t="shared" si="21"/>
        <v>3.7012987012987053E-2</v>
      </c>
    </row>
    <row r="105" spans="2:13">
      <c r="B105" s="62">
        <v>97</v>
      </c>
      <c r="C105" s="62">
        <f t="shared" si="17"/>
        <v>4</v>
      </c>
      <c r="D105" s="62">
        <f t="shared" si="18"/>
        <v>96</v>
      </c>
      <c r="E105" s="62">
        <f t="shared" si="22"/>
        <v>100</v>
      </c>
      <c r="F105" s="63">
        <f t="shared" si="14"/>
        <v>20</v>
      </c>
      <c r="G105" s="64">
        <f t="shared" si="12"/>
        <v>20</v>
      </c>
      <c r="H105" s="65">
        <f t="shared" si="15"/>
        <v>960</v>
      </c>
      <c r="I105" s="65">
        <f t="shared" si="13"/>
        <v>1920</v>
      </c>
      <c r="J105" s="29">
        <f t="shared" si="19"/>
        <v>980</v>
      </c>
      <c r="K105" s="66">
        <f t="shared" si="16"/>
        <v>1.959183673469389E-2</v>
      </c>
      <c r="L105" s="64">
        <f t="shared" si="20"/>
        <v>1940</v>
      </c>
      <c r="M105" s="67">
        <f t="shared" si="21"/>
        <v>2.9690721649484608E-2</v>
      </c>
    </row>
    <row r="106" spans="2:13">
      <c r="B106" s="62">
        <v>98</v>
      </c>
      <c r="C106" s="62">
        <f t="shared" si="17"/>
        <v>3</v>
      </c>
      <c r="D106" s="62">
        <f t="shared" si="18"/>
        <v>97</v>
      </c>
      <c r="E106" s="62">
        <f t="shared" si="22"/>
        <v>100</v>
      </c>
      <c r="F106" s="63">
        <f t="shared" si="14"/>
        <v>15</v>
      </c>
      <c r="G106" s="64">
        <f t="shared" si="12"/>
        <v>15</v>
      </c>
      <c r="H106" s="65">
        <f t="shared" si="15"/>
        <v>970</v>
      </c>
      <c r="I106" s="65">
        <f t="shared" si="13"/>
        <v>1940</v>
      </c>
      <c r="J106" s="29">
        <f t="shared" si="19"/>
        <v>985</v>
      </c>
      <c r="K106" s="66">
        <f t="shared" si="16"/>
        <v>1.4771573604060895E-2</v>
      </c>
      <c r="L106" s="64">
        <f t="shared" si="20"/>
        <v>1955</v>
      </c>
      <c r="M106" s="67">
        <f t="shared" si="21"/>
        <v>2.2327365728900261E-2</v>
      </c>
    </row>
    <row r="107" spans="2:13">
      <c r="B107" s="62">
        <v>99</v>
      </c>
      <c r="C107" s="62">
        <f t="shared" si="17"/>
        <v>2</v>
      </c>
      <c r="D107" s="62">
        <f t="shared" si="18"/>
        <v>98</v>
      </c>
      <c r="E107" s="62">
        <f t="shared" si="22"/>
        <v>100</v>
      </c>
      <c r="F107" s="63">
        <f t="shared" si="14"/>
        <v>10</v>
      </c>
      <c r="G107" s="64">
        <f t="shared" si="12"/>
        <v>10</v>
      </c>
      <c r="H107" s="65">
        <f t="shared" si="15"/>
        <v>980</v>
      </c>
      <c r="I107" s="65">
        <f t="shared" si="13"/>
        <v>1960</v>
      </c>
      <c r="J107" s="29">
        <f t="shared" si="19"/>
        <v>990</v>
      </c>
      <c r="K107" s="66">
        <f t="shared" si="16"/>
        <v>9.8989898989899627E-3</v>
      </c>
      <c r="L107" s="64">
        <f t="shared" si="20"/>
        <v>1970</v>
      </c>
      <c r="M107" s="67">
        <f t="shared" si="21"/>
        <v>1.4923857868020307E-2</v>
      </c>
    </row>
    <row r="108" spans="2:13">
      <c r="B108" s="62">
        <v>100</v>
      </c>
      <c r="C108" s="62">
        <f t="shared" si="17"/>
        <v>1</v>
      </c>
      <c r="D108" s="62">
        <f t="shared" si="18"/>
        <v>99</v>
      </c>
      <c r="E108" s="62">
        <f t="shared" si="22"/>
        <v>100</v>
      </c>
      <c r="F108" s="63">
        <f t="shared" si="14"/>
        <v>5</v>
      </c>
      <c r="G108" s="64">
        <f t="shared" si="12"/>
        <v>5</v>
      </c>
      <c r="H108" s="65">
        <f t="shared" si="15"/>
        <v>990</v>
      </c>
      <c r="I108" s="65">
        <f t="shared" si="13"/>
        <v>1980</v>
      </c>
      <c r="J108" s="29">
        <f t="shared" si="19"/>
        <v>995</v>
      </c>
      <c r="K108" s="66">
        <f t="shared" si="16"/>
        <v>4.9748743718592836E-3</v>
      </c>
      <c r="L108" s="64">
        <f t="shared" si="20"/>
        <v>1985</v>
      </c>
      <c r="M108" s="67">
        <f t="shared" si="21"/>
        <v>7.4811083123426103E-3</v>
      </c>
    </row>
    <row r="109" spans="2:13">
      <c r="B109" s="62">
        <v>101</v>
      </c>
      <c r="C109" s="62">
        <f t="shared" si="17"/>
        <v>0</v>
      </c>
      <c r="D109" s="62">
        <f t="shared" si="18"/>
        <v>100</v>
      </c>
      <c r="E109" s="62">
        <f t="shared" si="22"/>
        <v>100</v>
      </c>
      <c r="F109" s="63">
        <f t="shared" si="14"/>
        <v>0</v>
      </c>
      <c r="G109" s="64">
        <f t="shared" si="12"/>
        <v>0</v>
      </c>
      <c r="H109" s="65">
        <f t="shared" si="15"/>
        <v>1000</v>
      </c>
      <c r="I109" s="65">
        <f t="shared" si="13"/>
        <v>2000</v>
      </c>
      <c r="J109" s="29">
        <f t="shared" si="19"/>
        <v>1000</v>
      </c>
      <c r="K109" s="66">
        <f t="shared" si="16"/>
        <v>0</v>
      </c>
      <c r="L109" s="64">
        <f t="shared" si="20"/>
        <v>2000</v>
      </c>
      <c r="M109" s="67">
        <f t="shared" si="21"/>
        <v>0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1F4B9-EB24-45B4-B5D6-DD913A748F8F}">
  <dimension ref="A1:L117"/>
  <sheetViews>
    <sheetView topLeftCell="A26" workbookViewId="0">
      <selection activeCell="E34" sqref="E34"/>
    </sheetView>
  </sheetViews>
  <sheetFormatPr defaultColWidth="9.77734375" defaultRowHeight="14.4"/>
  <cols>
    <col min="1" max="1" width="3.44140625" style="68" customWidth="1"/>
    <col min="2" max="2" width="9.77734375" style="68" customWidth="1"/>
    <col min="3" max="3" width="6.44140625" style="68" customWidth="1"/>
    <col min="4" max="4" width="15.21875" style="68" customWidth="1"/>
    <col min="5" max="5" width="21.44140625" style="68" customWidth="1"/>
    <col min="6" max="6" width="26.109375" style="68" customWidth="1"/>
    <col min="7" max="7" width="8.33203125" style="68" customWidth="1"/>
    <col min="8" max="10" width="9.77734375" style="68"/>
    <col min="11" max="11" width="10.77734375" style="68" bestFit="1" customWidth="1"/>
    <col min="12" max="13" width="9.77734375" style="68"/>
    <col min="14" max="14" width="12.44140625" style="68" bestFit="1" customWidth="1"/>
    <col min="15" max="16384" width="9.77734375" style="68"/>
  </cols>
  <sheetData>
    <row r="1" spans="3:6">
      <c r="C1" s="68" t="s">
        <v>52</v>
      </c>
    </row>
    <row r="2" spans="3:6">
      <c r="C2" s="68" t="s">
        <v>53</v>
      </c>
      <c r="D2" s="69"/>
    </row>
    <row r="3" spans="3:6">
      <c r="C3" s="70"/>
      <c r="D3" s="69"/>
    </row>
    <row r="4" spans="3:6">
      <c r="C4" s="68" t="s">
        <v>54</v>
      </c>
      <c r="E4" s="68" t="s">
        <v>54</v>
      </c>
    </row>
    <row r="5" spans="3:6">
      <c r="C5" s="70" t="s">
        <v>55</v>
      </c>
      <c r="D5" s="70"/>
      <c r="E5" s="70" t="s">
        <v>55</v>
      </c>
    </row>
    <row r="6" spans="3:6">
      <c r="D6" s="68" t="s">
        <v>56</v>
      </c>
      <c r="E6" s="68" t="s">
        <v>57</v>
      </c>
    </row>
    <row r="7" spans="3:6">
      <c r="C7" s="68">
        <v>1990</v>
      </c>
      <c r="D7" s="71">
        <v>37905.343116602657</v>
      </c>
      <c r="E7" s="71">
        <v>22273.358</v>
      </c>
    </row>
    <row r="8" spans="3:6">
      <c r="C8" s="68">
        <v>1991</v>
      </c>
      <c r="D8" s="71">
        <v>38446.640305016808</v>
      </c>
      <c r="E8" s="71">
        <v>22522.714</v>
      </c>
    </row>
    <row r="9" spans="3:6">
      <c r="C9" s="68">
        <v>1992</v>
      </c>
      <c r="D9" s="71">
        <v>39126.44784439238</v>
      </c>
      <c r="E9" s="71">
        <v>22229.353999999999</v>
      </c>
    </row>
    <row r="10" spans="3:6">
      <c r="C10" s="68">
        <v>1993</v>
      </c>
      <c r="D10" s="71">
        <v>39724.779932418365</v>
      </c>
      <c r="E10" s="71">
        <v>22434.705999999998</v>
      </c>
    </row>
    <row r="11" spans="3:6">
      <c r="C11" s="68">
        <v>1994</v>
      </c>
      <c r="D11" s="71">
        <v>40916.715661327697</v>
      </c>
      <c r="E11" s="71">
        <v>22603.387999999999</v>
      </c>
    </row>
    <row r="12" spans="3:6">
      <c r="C12" s="68">
        <v>1995</v>
      </c>
      <c r="D12" s="71">
        <v>42153.176381490412</v>
      </c>
      <c r="E12" s="71">
        <v>23109.434000000001</v>
      </c>
      <c r="F12" s="72"/>
    </row>
    <row r="13" spans="3:6">
      <c r="C13" s="68">
        <v>1996</v>
      </c>
      <c r="D13" s="71">
        <v>43581.655455368731</v>
      </c>
      <c r="E13" s="71">
        <v>23692.487000000001</v>
      </c>
    </row>
    <row r="14" spans="3:6">
      <c r="C14" s="68">
        <v>1997</v>
      </c>
      <c r="D14" s="71">
        <v>45182.89993622202</v>
      </c>
      <c r="E14" s="71">
        <v>23952.844000000001</v>
      </c>
    </row>
    <row r="15" spans="3:6">
      <c r="C15" s="68">
        <v>1998</v>
      </c>
      <c r="D15" s="71">
        <v>46337.86842578448</v>
      </c>
      <c r="E15" s="71">
        <v>23938.175999999999</v>
      </c>
      <c r="F15" s="72"/>
    </row>
    <row r="16" spans="3:6">
      <c r="C16" s="68">
        <v>1999</v>
      </c>
      <c r="D16" s="71">
        <v>47843.128594129172</v>
      </c>
      <c r="E16" s="71">
        <v>24282.874</v>
      </c>
    </row>
    <row r="17" spans="1:12">
      <c r="C17" s="68">
        <v>2000</v>
      </c>
      <c r="D17" s="71">
        <v>49940.895932668805</v>
      </c>
      <c r="E17" s="71">
        <v>24935.599999999999</v>
      </c>
    </row>
    <row r="18" spans="1:12">
      <c r="C18" s="68">
        <v>2001</v>
      </c>
      <c r="D18" s="71">
        <v>50919.962292719581</v>
      </c>
      <c r="E18" s="71">
        <v>25085.947</v>
      </c>
    </row>
    <row r="19" spans="1:12">
      <c r="C19" s="68">
        <v>2002</v>
      </c>
      <c r="D19" s="71">
        <v>52031.073283868791</v>
      </c>
      <c r="E19" s="71">
        <v>25694.669000000002</v>
      </c>
    </row>
    <row r="20" spans="1:12">
      <c r="C20" s="68">
        <v>2003</v>
      </c>
      <c r="D20" s="71">
        <v>53573.126204369284</v>
      </c>
      <c r="E20" s="71">
        <v>27113.797999999999</v>
      </c>
    </row>
    <row r="21" spans="1:12">
      <c r="C21" s="68">
        <v>2004</v>
      </c>
      <c r="D21" s="71">
        <v>55934.340917180307</v>
      </c>
      <c r="E21" s="71">
        <v>28356.911</v>
      </c>
      <c r="L21" s="68" t="s">
        <v>58</v>
      </c>
    </row>
    <row r="22" spans="1:12">
      <c r="C22" s="68">
        <v>2005</v>
      </c>
      <c r="D22" s="71">
        <v>58124.158576850481</v>
      </c>
      <c r="E22" s="71">
        <v>29508.348999999998</v>
      </c>
    </row>
    <row r="23" spans="1:12">
      <c r="C23" s="68">
        <v>2006</v>
      </c>
      <c r="D23" s="71">
        <v>60669.918254733944</v>
      </c>
      <c r="E23" s="71">
        <v>30513.107</v>
      </c>
    </row>
    <row r="24" spans="1:12">
      <c r="C24" s="68">
        <v>2007</v>
      </c>
      <c r="D24" s="71">
        <v>63293.125729720974</v>
      </c>
      <c r="E24" s="71">
        <v>31033.821</v>
      </c>
    </row>
    <row r="25" spans="1:12">
      <c r="C25" s="68">
        <v>2008</v>
      </c>
      <c r="D25" s="71">
        <v>64466.24043478167</v>
      </c>
      <c r="E25" s="71">
        <v>32119.253000000001</v>
      </c>
    </row>
    <row r="26" spans="1:12">
      <c r="C26" s="68">
        <v>2009</v>
      </c>
      <c r="D26" s="71">
        <v>63387.062251315823</v>
      </c>
      <c r="E26" s="71">
        <v>31272.175999999999</v>
      </c>
    </row>
    <row r="27" spans="1:12">
      <c r="A27" s="73">
        <v>28</v>
      </c>
      <c r="C27" s="68">
        <v>2010</v>
      </c>
      <c r="D27" s="71">
        <v>66113.11913156329</v>
      </c>
      <c r="E27" s="71">
        <v>33443.040000000001</v>
      </c>
    </row>
    <row r="28" spans="1:12">
      <c r="A28" s="73">
        <v>29</v>
      </c>
      <c r="C28" s="68">
        <v>2011</v>
      </c>
      <c r="D28" s="71">
        <v>68189.253910520536</v>
      </c>
      <c r="E28" s="71">
        <v>34539.472999999998</v>
      </c>
      <c r="F28" s="73" t="s">
        <v>16</v>
      </c>
      <c r="G28" s="73" t="s">
        <v>7</v>
      </c>
    </row>
    <row r="29" spans="1:12" ht="15" thickBot="1">
      <c r="A29" s="73">
        <v>30</v>
      </c>
      <c r="C29" s="68">
        <v>2012</v>
      </c>
      <c r="D29" s="71">
        <v>69905.552100879489</v>
      </c>
      <c r="E29" s="71">
        <v>35305.875999999997</v>
      </c>
    </row>
    <row r="30" spans="1:12">
      <c r="A30" s="73">
        <v>31</v>
      </c>
      <c r="C30" s="68">
        <v>2013</v>
      </c>
      <c r="D30" s="71">
        <v>71767.092198789731</v>
      </c>
      <c r="E30" s="71">
        <v>35745.915999999997</v>
      </c>
      <c r="F30" s="267" t="s">
        <v>2</v>
      </c>
      <c r="G30" s="268"/>
      <c r="H30" s="266"/>
    </row>
    <row r="31" spans="1:12" ht="15.6">
      <c r="A31" s="73">
        <v>32</v>
      </c>
      <c r="C31" s="68">
        <v>2014</v>
      </c>
      <c r="D31" s="71">
        <v>73810.630933121342</v>
      </c>
      <c r="E31" s="71">
        <v>35841.258000000002</v>
      </c>
      <c r="F31" s="269" t="s">
        <v>222</v>
      </c>
      <c r="G31" s="270">
        <v>1000</v>
      </c>
      <c r="H31" s="266"/>
    </row>
    <row r="32" spans="1:12" ht="15.6">
      <c r="A32" s="73">
        <v>33</v>
      </c>
      <c r="C32" s="68">
        <v>2015</v>
      </c>
      <c r="D32" s="71">
        <v>75935.751526686363</v>
      </c>
      <c r="E32" s="71">
        <v>35976.936999999998</v>
      </c>
      <c r="F32" s="269" t="s">
        <v>223</v>
      </c>
      <c r="G32" s="271">
        <v>-7.8</v>
      </c>
      <c r="H32" s="266"/>
    </row>
    <row r="33" spans="1:8" ht="18.600000000000001" thickBot="1">
      <c r="A33" s="73">
        <v>34</v>
      </c>
      <c r="B33" s="74" t="s">
        <v>59</v>
      </c>
      <c r="C33" s="75">
        <v>2016</v>
      </c>
      <c r="D33" s="76">
        <v>77904.136579049416</v>
      </c>
      <c r="E33" s="76">
        <v>35998.938999999998</v>
      </c>
      <c r="F33" s="272" t="s">
        <v>60</v>
      </c>
      <c r="G33" s="273">
        <v>2.5</v>
      </c>
      <c r="H33" s="266"/>
    </row>
    <row r="34" spans="1:8" ht="18">
      <c r="A34" s="73">
        <v>35</v>
      </c>
      <c r="B34" s="77" t="s">
        <v>61</v>
      </c>
      <c r="C34" s="68">
        <v>2017</v>
      </c>
      <c r="D34" s="78">
        <f>D33*(1+$G$33/100)</f>
        <v>79851.73999352564</v>
      </c>
      <c r="E34" s="78">
        <f>E33*(1+$G$32/100)</f>
        <v>33191.021758000003</v>
      </c>
    </row>
    <row r="35" spans="1:8">
      <c r="A35" s="73">
        <v>36</v>
      </c>
      <c r="C35" s="68">
        <v>2018</v>
      </c>
      <c r="D35" s="78">
        <f t="shared" ref="D35:D77" si="0">D34*(1+$G$33/100)</f>
        <v>81848.033493363779</v>
      </c>
      <c r="E35" s="78">
        <f t="shared" ref="E35:E76" si="1">E34*(1+$G$32/100)</f>
        <v>30602.122060876005</v>
      </c>
    </row>
    <row r="36" spans="1:8">
      <c r="A36" s="73">
        <v>37</v>
      </c>
      <c r="C36" s="68">
        <v>2019</v>
      </c>
      <c r="D36" s="78">
        <f t="shared" si="0"/>
        <v>83894.234330697873</v>
      </c>
      <c r="E36" s="78">
        <f t="shared" si="1"/>
        <v>28215.156540127678</v>
      </c>
    </row>
    <row r="37" spans="1:8">
      <c r="A37" s="73">
        <v>38</v>
      </c>
      <c r="C37" s="68">
        <v>2020</v>
      </c>
      <c r="D37" s="78">
        <f t="shared" si="0"/>
        <v>85991.590188965318</v>
      </c>
      <c r="E37" s="78">
        <f t="shared" si="1"/>
        <v>26014.374329997721</v>
      </c>
    </row>
    <row r="38" spans="1:8">
      <c r="A38" s="73">
        <v>39</v>
      </c>
      <c r="C38" s="68">
        <v>2021</v>
      </c>
      <c r="D38" s="78">
        <f t="shared" si="0"/>
        <v>88141.379943689448</v>
      </c>
      <c r="E38" s="78">
        <f t="shared" si="1"/>
        <v>23985.253132257902</v>
      </c>
    </row>
    <row r="39" spans="1:8">
      <c r="A39" s="73">
        <v>40</v>
      </c>
      <c r="C39" s="68">
        <v>2022</v>
      </c>
      <c r="D39" s="78">
        <f t="shared" si="0"/>
        <v>90344.914442281675</v>
      </c>
      <c r="E39" s="78">
        <f t="shared" si="1"/>
        <v>22114.403387941788</v>
      </c>
    </row>
    <row r="40" spans="1:8">
      <c r="A40" s="73">
        <v>41</v>
      </c>
      <c r="C40" s="68">
        <v>2023</v>
      </c>
      <c r="D40" s="78">
        <f t="shared" si="0"/>
        <v>92603.537303338715</v>
      </c>
      <c r="E40" s="78">
        <f t="shared" si="1"/>
        <v>20389.479923682327</v>
      </c>
    </row>
    <row r="41" spans="1:8">
      <c r="A41" s="73">
        <v>42</v>
      </c>
      <c r="C41" s="68">
        <v>2024</v>
      </c>
      <c r="D41" s="78">
        <f t="shared" si="0"/>
        <v>94918.625735922178</v>
      </c>
      <c r="E41" s="78">
        <f t="shared" si="1"/>
        <v>18799.100489635108</v>
      </c>
    </row>
    <row r="42" spans="1:8">
      <c r="A42" s="73">
        <v>43</v>
      </c>
      <c r="C42" s="68">
        <v>2025</v>
      </c>
      <c r="D42" s="78">
        <f t="shared" si="0"/>
        <v>97291.59137932022</v>
      </c>
      <c r="E42" s="78">
        <f t="shared" si="1"/>
        <v>17332.77065144357</v>
      </c>
    </row>
    <row r="43" spans="1:8">
      <c r="A43" s="73">
        <v>44</v>
      </c>
      <c r="C43" s="68">
        <v>2026</v>
      </c>
      <c r="D43" s="78">
        <f t="shared" si="0"/>
        <v>99723.88116380322</v>
      </c>
      <c r="E43" s="78">
        <f t="shared" si="1"/>
        <v>15980.814540630972</v>
      </c>
    </row>
    <row r="44" spans="1:8">
      <c r="A44" s="73">
        <v>45</v>
      </c>
      <c r="C44" s="68">
        <v>2027</v>
      </c>
      <c r="D44" s="78">
        <f t="shared" si="0"/>
        <v>102216.97819289828</v>
      </c>
      <c r="E44" s="78">
        <f t="shared" si="1"/>
        <v>14734.311006461758</v>
      </c>
    </row>
    <row r="45" spans="1:8">
      <c r="A45" s="73">
        <v>46</v>
      </c>
      <c r="C45" s="68">
        <v>2028</v>
      </c>
      <c r="D45" s="78">
        <f t="shared" si="0"/>
        <v>104772.40264772074</v>
      </c>
      <c r="E45" s="78">
        <f t="shared" si="1"/>
        <v>13585.034747957741</v>
      </c>
    </row>
    <row r="46" spans="1:8">
      <c r="A46" s="73">
        <v>47</v>
      </c>
      <c r="C46" s="68">
        <v>2029</v>
      </c>
      <c r="D46" s="78">
        <f t="shared" si="0"/>
        <v>107391.71271391374</v>
      </c>
      <c r="E46" s="78">
        <f t="shared" si="1"/>
        <v>12525.402037617037</v>
      </c>
    </row>
    <row r="47" spans="1:8">
      <c r="A47" s="73">
        <v>48</v>
      </c>
      <c r="C47" s="68">
        <v>2030</v>
      </c>
      <c r="D47" s="78">
        <f t="shared" si="0"/>
        <v>110076.50553176158</v>
      </c>
      <c r="E47" s="78">
        <f t="shared" si="1"/>
        <v>11548.420678682909</v>
      </c>
    </row>
    <row r="48" spans="1:8">
      <c r="A48" s="73">
        <v>49</v>
      </c>
      <c r="C48" s="68">
        <v>2031</v>
      </c>
      <c r="D48" s="78">
        <f t="shared" si="0"/>
        <v>112828.41817005561</v>
      </c>
      <c r="E48" s="78">
        <f t="shared" si="1"/>
        <v>10647.643865745642</v>
      </c>
    </row>
    <row r="49" spans="1:5">
      <c r="A49" s="73">
        <v>50</v>
      </c>
      <c r="C49" s="68">
        <v>2032</v>
      </c>
      <c r="D49" s="78">
        <f t="shared" si="0"/>
        <v>115649.12862430699</v>
      </c>
      <c r="E49" s="78">
        <f t="shared" si="1"/>
        <v>9817.1276442174822</v>
      </c>
    </row>
    <row r="50" spans="1:5">
      <c r="A50" s="73">
        <v>51</v>
      </c>
      <c r="C50" s="68">
        <v>2033</v>
      </c>
      <c r="D50" s="78">
        <f t="shared" si="0"/>
        <v>118540.35683991466</v>
      </c>
      <c r="E50" s="78">
        <f t="shared" si="1"/>
        <v>9051.3916879685185</v>
      </c>
    </row>
    <row r="51" spans="1:5">
      <c r="A51" s="73">
        <v>52</v>
      </c>
      <c r="C51" s="68">
        <v>2034</v>
      </c>
      <c r="D51" s="78">
        <f t="shared" si="0"/>
        <v>121503.86576091252</v>
      </c>
      <c r="E51" s="78">
        <f t="shared" si="1"/>
        <v>8345.3831363069748</v>
      </c>
    </row>
    <row r="52" spans="1:5">
      <c r="A52" s="73">
        <v>53</v>
      </c>
      <c r="C52" s="68">
        <v>2035</v>
      </c>
      <c r="D52" s="78">
        <f t="shared" si="0"/>
        <v>124541.46240493533</v>
      </c>
      <c r="E52" s="78">
        <f t="shared" si="1"/>
        <v>7694.4432516750312</v>
      </c>
    </row>
    <row r="53" spans="1:5">
      <c r="A53" s="73">
        <v>54</v>
      </c>
      <c r="C53" s="68">
        <v>2036</v>
      </c>
      <c r="D53" s="78">
        <f t="shared" si="0"/>
        <v>127654.99896505871</v>
      </c>
      <c r="E53" s="78">
        <f t="shared" si="1"/>
        <v>7094.276678044379</v>
      </c>
    </row>
    <row r="54" spans="1:5">
      <c r="A54" s="73">
        <v>55</v>
      </c>
      <c r="C54" s="68">
        <v>2037</v>
      </c>
      <c r="D54" s="78">
        <f t="shared" si="0"/>
        <v>130846.37393918517</v>
      </c>
      <c r="E54" s="78">
        <f t="shared" si="1"/>
        <v>6540.9230971569177</v>
      </c>
    </row>
    <row r="55" spans="1:5">
      <c r="A55" s="73">
        <v>56</v>
      </c>
      <c r="C55" s="68">
        <v>2038</v>
      </c>
      <c r="D55" s="78">
        <f t="shared" si="0"/>
        <v>134117.53328766479</v>
      </c>
      <c r="E55" s="78">
        <f t="shared" si="1"/>
        <v>6030.7310955786788</v>
      </c>
    </row>
    <row r="56" spans="1:5">
      <c r="A56" s="73">
        <v>57</v>
      </c>
      <c r="C56" s="68">
        <v>2039</v>
      </c>
      <c r="D56" s="78">
        <f t="shared" si="0"/>
        <v>137470.4716198564</v>
      </c>
      <c r="E56" s="78">
        <f t="shared" si="1"/>
        <v>5560.334070123542</v>
      </c>
    </row>
    <row r="57" spans="1:5">
      <c r="A57" s="73">
        <v>58</v>
      </c>
      <c r="C57" s="68">
        <v>2040</v>
      </c>
      <c r="D57" s="78">
        <f t="shared" si="0"/>
        <v>140907.23341035278</v>
      </c>
      <c r="E57" s="78">
        <f t="shared" si="1"/>
        <v>5126.6280126539059</v>
      </c>
    </row>
    <row r="58" spans="1:5">
      <c r="A58" s="73">
        <v>59</v>
      </c>
      <c r="C58" s="68">
        <v>2041</v>
      </c>
      <c r="D58" s="78">
        <f t="shared" si="0"/>
        <v>144429.91424561158</v>
      </c>
      <c r="E58" s="78">
        <f t="shared" si="1"/>
        <v>4726.7510276669018</v>
      </c>
    </row>
    <row r="59" spans="1:5">
      <c r="A59" s="73">
        <v>60</v>
      </c>
      <c r="C59" s="68">
        <v>2042</v>
      </c>
      <c r="D59" s="78">
        <f t="shared" si="0"/>
        <v>148040.66210175186</v>
      </c>
      <c r="E59" s="78">
        <f t="shared" si="1"/>
        <v>4358.0644475088839</v>
      </c>
    </row>
    <row r="60" spans="1:5">
      <c r="A60" s="73">
        <v>61</v>
      </c>
      <c r="C60" s="68">
        <v>2043</v>
      </c>
      <c r="D60" s="78">
        <f t="shared" si="0"/>
        <v>151741.67865429565</v>
      </c>
      <c r="E60" s="78">
        <f t="shared" si="1"/>
        <v>4018.1354206031911</v>
      </c>
    </row>
    <row r="61" spans="1:5">
      <c r="A61" s="73">
        <v>62</v>
      </c>
      <c r="C61" s="68">
        <v>2044</v>
      </c>
      <c r="D61" s="78">
        <f t="shared" si="0"/>
        <v>155535.22062065304</v>
      </c>
      <c r="E61" s="78">
        <f t="shared" si="1"/>
        <v>3704.7208577961424</v>
      </c>
    </row>
    <row r="62" spans="1:5">
      <c r="A62" s="73">
        <v>63</v>
      </c>
      <c r="C62" s="68">
        <v>2045</v>
      </c>
      <c r="D62" s="78">
        <f t="shared" si="0"/>
        <v>159423.60113616934</v>
      </c>
      <c r="E62" s="78">
        <f t="shared" si="1"/>
        <v>3415.7526308880433</v>
      </c>
    </row>
    <row r="63" spans="1:5">
      <c r="A63" s="73">
        <v>64</v>
      </c>
      <c r="C63" s="68">
        <v>2046</v>
      </c>
      <c r="D63" s="78">
        <f t="shared" si="0"/>
        <v>163409.19116457357</v>
      </c>
      <c r="E63" s="78">
        <f t="shared" si="1"/>
        <v>3149.323925678776</v>
      </c>
    </row>
    <row r="64" spans="1:5">
      <c r="A64" s="73">
        <v>65</v>
      </c>
      <c r="C64" s="68">
        <v>2047</v>
      </c>
      <c r="D64" s="78">
        <f t="shared" si="0"/>
        <v>167494.4209436879</v>
      </c>
      <c r="E64" s="78">
        <f t="shared" si="1"/>
        <v>2903.6766594758315</v>
      </c>
    </row>
    <row r="65" spans="1:5">
      <c r="A65" s="73">
        <v>66</v>
      </c>
      <c r="C65" s="68">
        <v>2048</v>
      </c>
      <c r="D65" s="78">
        <f t="shared" si="0"/>
        <v>171681.78146728009</v>
      </c>
      <c r="E65" s="78">
        <f t="shared" si="1"/>
        <v>2677.1898800367167</v>
      </c>
    </row>
    <row r="66" spans="1:5">
      <c r="A66" s="73">
        <v>67</v>
      </c>
      <c r="C66" s="68">
        <v>2049</v>
      </c>
      <c r="D66" s="78">
        <f t="shared" si="0"/>
        <v>175973.82600396208</v>
      </c>
      <c r="E66" s="78">
        <f t="shared" si="1"/>
        <v>2468.3690693938529</v>
      </c>
    </row>
    <row r="67" spans="1:5">
      <c r="A67" s="73">
        <v>68</v>
      </c>
      <c r="C67" s="68">
        <v>2050</v>
      </c>
      <c r="D67" s="78">
        <f t="shared" si="0"/>
        <v>180373.17165406112</v>
      </c>
      <c r="E67" s="78">
        <f t="shared" si="1"/>
        <v>2275.8362819811323</v>
      </c>
    </row>
    <row r="68" spans="1:5">
      <c r="A68" s="73">
        <v>69</v>
      </c>
      <c r="C68" s="68">
        <v>2051</v>
      </c>
      <c r="D68" s="78">
        <f t="shared" si="0"/>
        <v>184882.50094541264</v>
      </c>
      <c r="E68" s="78">
        <f t="shared" si="1"/>
        <v>2098.3210519866043</v>
      </c>
    </row>
    <row r="69" spans="1:5">
      <c r="A69" s="73">
        <v>70</v>
      </c>
      <c r="C69" s="68">
        <v>2052</v>
      </c>
      <c r="D69" s="78">
        <f t="shared" si="0"/>
        <v>189504.56346904795</v>
      </c>
      <c r="E69" s="78">
        <f t="shared" si="1"/>
        <v>1934.6520099316492</v>
      </c>
    </row>
    <row r="70" spans="1:5">
      <c r="C70" s="68">
        <v>2053</v>
      </c>
      <c r="D70" s="78">
        <f t="shared" si="0"/>
        <v>194242.17755577413</v>
      </c>
      <c r="E70" s="78">
        <f t="shared" si="1"/>
        <v>1783.7491531569806</v>
      </c>
    </row>
    <row r="71" spans="1:5">
      <c r="C71" s="68">
        <v>2054</v>
      </c>
      <c r="D71" s="78">
        <f t="shared" si="0"/>
        <v>199098.23199466846</v>
      </c>
      <c r="E71" s="78">
        <f t="shared" si="1"/>
        <v>1644.6167192107362</v>
      </c>
    </row>
    <row r="72" spans="1:5">
      <c r="C72" s="68">
        <v>2055</v>
      </c>
      <c r="D72" s="78">
        <f t="shared" si="0"/>
        <v>204075.68779453516</v>
      </c>
      <c r="E72" s="78">
        <f t="shared" si="1"/>
        <v>1516.3366151122989</v>
      </c>
    </row>
    <row r="73" spans="1:5">
      <c r="C73" s="68">
        <v>2056</v>
      </c>
      <c r="D73" s="78">
        <f t="shared" si="0"/>
        <v>209177.57998939851</v>
      </c>
      <c r="E73" s="78">
        <f t="shared" si="1"/>
        <v>1398.0623591335395</v>
      </c>
    </row>
    <row r="74" spans="1:5">
      <c r="C74" s="68">
        <v>2057</v>
      </c>
      <c r="D74" s="78">
        <f t="shared" si="0"/>
        <v>214407.01948913344</v>
      </c>
      <c r="E74" s="78">
        <f t="shared" si="1"/>
        <v>1289.0134951211235</v>
      </c>
    </row>
    <row r="75" spans="1:5">
      <c r="C75" s="68">
        <v>2058</v>
      </c>
      <c r="D75" s="78">
        <f t="shared" si="0"/>
        <v>219767.19497636176</v>
      </c>
      <c r="E75" s="78">
        <f t="shared" si="1"/>
        <v>1188.470442501676</v>
      </c>
    </row>
    <row r="76" spans="1:5">
      <c r="C76" s="68">
        <v>2059</v>
      </c>
      <c r="D76" s="78">
        <f t="shared" si="0"/>
        <v>225261.37485077078</v>
      </c>
      <c r="E76" s="78">
        <f t="shared" si="1"/>
        <v>1095.7697479865453</v>
      </c>
    </row>
    <row r="77" spans="1:5">
      <c r="C77" s="68">
        <v>2060</v>
      </c>
      <c r="D77" s="78">
        <f t="shared" si="0"/>
        <v>230892.90922204003</v>
      </c>
      <c r="E77" s="78">
        <v>1000</v>
      </c>
    </row>
    <row r="78" spans="1:5">
      <c r="D78" s="78"/>
      <c r="E78" s="78"/>
    </row>
    <row r="79" spans="1:5">
      <c r="D79" s="78"/>
      <c r="E79" s="78"/>
    </row>
    <row r="80" spans="1:5">
      <c r="D80" s="78"/>
      <c r="E80" s="78"/>
    </row>
    <row r="81" spans="4:5">
      <c r="D81" s="78"/>
      <c r="E81" s="78"/>
    </row>
    <row r="82" spans="4:5">
      <c r="D82" s="78"/>
      <c r="E82" s="78"/>
    </row>
    <row r="83" spans="4:5">
      <c r="D83" s="78"/>
      <c r="E83" s="78"/>
    </row>
    <row r="84" spans="4:5">
      <c r="D84" s="78"/>
      <c r="E84" s="78"/>
    </row>
    <row r="85" spans="4:5">
      <c r="D85" s="78"/>
      <c r="E85" s="78"/>
    </row>
    <row r="86" spans="4:5">
      <c r="D86" s="78"/>
      <c r="E86" s="78"/>
    </row>
    <row r="87" spans="4:5">
      <c r="D87" s="78"/>
      <c r="E87" s="78"/>
    </row>
    <row r="88" spans="4:5">
      <c r="D88" s="78"/>
      <c r="E88" s="78"/>
    </row>
    <row r="89" spans="4:5">
      <c r="D89" s="78"/>
      <c r="E89" s="78"/>
    </row>
    <row r="90" spans="4:5">
      <c r="D90" s="78"/>
      <c r="E90" s="78"/>
    </row>
    <row r="91" spans="4:5">
      <c r="D91" s="78"/>
      <c r="E91" s="78"/>
    </row>
    <row r="92" spans="4:5">
      <c r="D92" s="78"/>
      <c r="E92" s="78"/>
    </row>
    <row r="93" spans="4:5">
      <c r="D93" s="78"/>
      <c r="E93" s="78"/>
    </row>
    <row r="94" spans="4:5">
      <c r="D94" s="78"/>
      <c r="E94" s="78"/>
    </row>
    <row r="95" spans="4:5">
      <c r="D95" s="78"/>
      <c r="E95" s="78"/>
    </row>
    <row r="96" spans="4:5">
      <c r="D96" s="78"/>
      <c r="E96" s="78"/>
    </row>
    <row r="97" spans="4:5">
      <c r="D97" s="78"/>
      <c r="E97" s="78"/>
    </row>
    <row r="98" spans="4:5">
      <c r="D98" s="78"/>
      <c r="E98" s="78"/>
    </row>
    <row r="99" spans="4:5">
      <c r="D99" s="78"/>
      <c r="E99" s="78"/>
    </row>
    <row r="100" spans="4:5">
      <c r="D100" s="78"/>
      <c r="E100" s="78"/>
    </row>
    <row r="101" spans="4:5">
      <c r="D101" s="78"/>
      <c r="E101" s="78"/>
    </row>
    <row r="102" spans="4:5">
      <c r="D102" s="78"/>
      <c r="E102" s="78"/>
    </row>
    <row r="103" spans="4:5">
      <c r="D103" s="78"/>
      <c r="E103" s="78"/>
    </row>
    <row r="104" spans="4:5">
      <c r="D104" s="78"/>
      <c r="E104" s="78"/>
    </row>
    <row r="105" spans="4:5">
      <c r="D105" s="78"/>
      <c r="E105" s="78"/>
    </row>
    <row r="106" spans="4:5">
      <c r="D106" s="78"/>
      <c r="E106" s="78"/>
    </row>
    <row r="107" spans="4:5">
      <c r="D107" s="78"/>
      <c r="E107" s="78"/>
    </row>
    <row r="108" spans="4:5">
      <c r="D108" s="78"/>
      <c r="E108" s="78"/>
    </row>
    <row r="109" spans="4:5">
      <c r="D109" s="78"/>
      <c r="E109" s="78"/>
    </row>
    <row r="110" spans="4:5">
      <c r="D110" s="78"/>
      <c r="E110" s="78"/>
    </row>
    <row r="111" spans="4:5">
      <c r="D111" s="78"/>
      <c r="E111" s="78"/>
    </row>
    <row r="112" spans="4:5">
      <c r="D112" s="78"/>
      <c r="E112" s="78"/>
    </row>
    <row r="113" spans="4:5">
      <c r="D113" s="78"/>
      <c r="E113" s="78"/>
    </row>
    <row r="114" spans="4:5">
      <c r="D114" s="78"/>
      <c r="E114" s="78"/>
    </row>
    <row r="115" spans="4:5">
      <c r="D115" s="78"/>
      <c r="E115" s="78"/>
    </row>
    <row r="116" spans="4:5">
      <c r="D116" s="78"/>
      <c r="E116" s="78"/>
    </row>
    <row r="117" spans="4:5">
      <c r="D117" s="78"/>
      <c r="E117" s="78"/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9099-BAF5-4F9E-8560-7E656EB3E802}">
  <dimension ref="A1:R774"/>
  <sheetViews>
    <sheetView workbookViewId="0">
      <selection activeCell="J22" sqref="J22"/>
    </sheetView>
  </sheetViews>
  <sheetFormatPr defaultRowHeight="13.2"/>
  <cols>
    <col min="1" max="1" width="6.21875" style="244" customWidth="1"/>
    <col min="2" max="2" width="7.109375" style="2" customWidth="1"/>
    <col min="3" max="3" width="5.6640625" style="2" customWidth="1"/>
    <col min="4" max="4" width="6.6640625" style="2" customWidth="1"/>
    <col min="5" max="5" width="5.6640625" style="2" customWidth="1"/>
    <col min="6" max="6" width="16.33203125" style="2" customWidth="1"/>
    <col min="7" max="7" width="5.33203125" style="2" customWidth="1"/>
    <col min="8" max="8" width="6.88671875" style="2" customWidth="1"/>
    <col min="9" max="9" width="4.6640625" style="2" customWidth="1"/>
    <col min="10" max="10" width="5.6640625" style="2" customWidth="1"/>
    <col min="11" max="11" width="6.109375" style="2" customWidth="1"/>
    <col min="12" max="12" width="7.33203125" style="2" customWidth="1"/>
    <col min="13" max="13" width="6" style="2" customWidth="1"/>
    <col min="14" max="14" width="6.109375" style="2" customWidth="1"/>
    <col min="15" max="15" width="7" style="2" customWidth="1"/>
    <col min="16" max="16" width="6.6640625" style="2" customWidth="1"/>
    <col min="17" max="17" width="7.44140625" style="2" customWidth="1"/>
    <col min="18" max="18" width="7.5546875" style="2" customWidth="1"/>
    <col min="19" max="257" width="8.88671875" style="2"/>
    <col min="258" max="258" width="7.109375" style="2" customWidth="1"/>
    <col min="259" max="259" width="5.6640625" style="2" customWidth="1"/>
    <col min="260" max="260" width="6.6640625" style="2" customWidth="1"/>
    <col min="261" max="261" width="5.6640625" style="2" customWidth="1"/>
    <col min="262" max="262" width="16.33203125" style="2" customWidth="1"/>
    <col min="263" max="263" width="4.6640625" style="2" customWidth="1"/>
    <col min="264" max="264" width="6.88671875" style="2" customWidth="1"/>
    <col min="265" max="265" width="4.6640625" style="2" customWidth="1"/>
    <col min="266" max="266" width="5.6640625" style="2" customWidth="1"/>
    <col min="267" max="267" width="6.109375" style="2" customWidth="1"/>
    <col min="268" max="268" width="7.33203125" style="2" customWidth="1"/>
    <col min="269" max="269" width="6" style="2" customWidth="1"/>
    <col min="270" max="270" width="6.109375" style="2" customWidth="1"/>
    <col min="271" max="271" width="7" style="2" customWidth="1"/>
    <col min="272" max="272" width="6.6640625" style="2" customWidth="1"/>
    <col min="273" max="273" width="7.44140625" style="2" customWidth="1"/>
    <col min="274" max="274" width="7.5546875" style="2" customWidth="1"/>
    <col min="275" max="513" width="8.88671875" style="2"/>
    <col min="514" max="514" width="7.109375" style="2" customWidth="1"/>
    <col min="515" max="515" width="5.6640625" style="2" customWidth="1"/>
    <col min="516" max="516" width="6.6640625" style="2" customWidth="1"/>
    <col min="517" max="517" width="5.6640625" style="2" customWidth="1"/>
    <col min="518" max="518" width="16.33203125" style="2" customWidth="1"/>
    <col min="519" max="519" width="4.6640625" style="2" customWidth="1"/>
    <col min="520" max="520" width="6.88671875" style="2" customWidth="1"/>
    <col min="521" max="521" width="4.6640625" style="2" customWidth="1"/>
    <col min="522" max="522" width="5.6640625" style="2" customWidth="1"/>
    <col min="523" max="523" width="6.109375" style="2" customWidth="1"/>
    <col min="524" max="524" width="7.33203125" style="2" customWidth="1"/>
    <col min="525" max="525" width="6" style="2" customWidth="1"/>
    <col min="526" max="526" width="6.109375" style="2" customWidth="1"/>
    <col min="527" max="527" width="7" style="2" customWidth="1"/>
    <col min="528" max="528" width="6.6640625" style="2" customWidth="1"/>
    <col min="529" max="529" width="7.44140625" style="2" customWidth="1"/>
    <col min="530" max="530" width="7.5546875" style="2" customWidth="1"/>
    <col min="531" max="769" width="8.88671875" style="2"/>
    <col min="770" max="770" width="7.109375" style="2" customWidth="1"/>
    <col min="771" max="771" width="5.6640625" style="2" customWidth="1"/>
    <col min="772" max="772" width="6.6640625" style="2" customWidth="1"/>
    <col min="773" max="773" width="5.6640625" style="2" customWidth="1"/>
    <col min="774" max="774" width="16.33203125" style="2" customWidth="1"/>
    <col min="775" max="775" width="4.6640625" style="2" customWidth="1"/>
    <col min="776" max="776" width="6.88671875" style="2" customWidth="1"/>
    <col min="777" max="777" width="4.6640625" style="2" customWidth="1"/>
    <col min="778" max="778" width="5.6640625" style="2" customWidth="1"/>
    <col min="779" max="779" width="6.109375" style="2" customWidth="1"/>
    <col min="780" max="780" width="7.33203125" style="2" customWidth="1"/>
    <col min="781" max="781" width="6" style="2" customWidth="1"/>
    <col min="782" max="782" width="6.109375" style="2" customWidth="1"/>
    <col min="783" max="783" width="7" style="2" customWidth="1"/>
    <col min="784" max="784" width="6.6640625" style="2" customWidth="1"/>
    <col min="785" max="785" width="7.44140625" style="2" customWidth="1"/>
    <col min="786" max="786" width="7.5546875" style="2" customWidth="1"/>
    <col min="787" max="1025" width="8.88671875" style="2"/>
    <col min="1026" max="1026" width="7.109375" style="2" customWidth="1"/>
    <col min="1027" max="1027" width="5.6640625" style="2" customWidth="1"/>
    <col min="1028" max="1028" width="6.6640625" style="2" customWidth="1"/>
    <col min="1029" max="1029" width="5.6640625" style="2" customWidth="1"/>
    <col min="1030" max="1030" width="16.33203125" style="2" customWidth="1"/>
    <col min="1031" max="1031" width="4.6640625" style="2" customWidth="1"/>
    <col min="1032" max="1032" width="6.88671875" style="2" customWidth="1"/>
    <col min="1033" max="1033" width="4.6640625" style="2" customWidth="1"/>
    <col min="1034" max="1034" width="5.6640625" style="2" customWidth="1"/>
    <col min="1035" max="1035" width="6.109375" style="2" customWidth="1"/>
    <col min="1036" max="1036" width="7.33203125" style="2" customWidth="1"/>
    <col min="1037" max="1037" width="6" style="2" customWidth="1"/>
    <col min="1038" max="1038" width="6.109375" style="2" customWidth="1"/>
    <col min="1039" max="1039" width="7" style="2" customWidth="1"/>
    <col min="1040" max="1040" width="6.6640625" style="2" customWidth="1"/>
    <col min="1041" max="1041" width="7.44140625" style="2" customWidth="1"/>
    <col min="1042" max="1042" width="7.5546875" style="2" customWidth="1"/>
    <col min="1043" max="1281" width="8.88671875" style="2"/>
    <col min="1282" max="1282" width="7.109375" style="2" customWidth="1"/>
    <col min="1283" max="1283" width="5.6640625" style="2" customWidth="1"/>
    <col min="1284" max="1284" width="6.6640625" style="2" customWidth="1"/>
    <col min="1285" max="1285" width="5.6640625" style="2" customWidth="1"/>
    <col min="1286" max="1286" width="16.33203125" style="2" customWidth="1"/>
    <col min="1287" max="1287" width="4.6640625" style="2" customWidth="1"/>
    <col min="1288" max="1288" width="6.88671875" style="2" customWidth="1"/>
    <col min="1289" max="1289" width="4.6640625" style="2" customWidth="1"/>
    <col min="1290" max="1290" width="5.6640625" style="2" customWidth="1"/>
    <col min="1291" max="1291" width="6.109375" style="2" customWidth="1"/>
    <col min="1292" max="1292" width="7.33203125" style="2" customWidth="1"/>
    <col min="1293" max="1293" width="6" style="2" customWidth="1"/>
    <col min="1294" max="1294" width="6.109375" style="2" customWidth="1"/>
    <col min="1295" max="1295" width="7" style="2" customWidth="1"/>
    <col min="1296" max="1296" width="6.6640625" style="2" customWidth="1"/>
    <col min="1297" max="1297" width="7.44140625" style="2" customWidth="1"/>
    <col min="1298" max="1298" width="7.5546875" style="2" customWidth="1"/>
    <col min="1299" max="1537" width="8.88671875" style="2"/>
    <col min="1538" max="1538" width="7.109375" style="2" customWidth="1"/>
    <col min="1539" max="1539" width="5.6640625" style="2" customWidth="1"/>
    <col min="1540" max="1540" width="6.6640625" style="2" customWidth="1"/>
    <col min="1541" max="1541" width="5.6640625" style="2" customWidth="1"/>
    <col min="1542" max="1542" width="16.33203125" style="2" customWidth="1"/>
    <col min="1543" max="1543" width="4.6640625" style="2" customWidth="1"/>
    <col min="1544" max="1544" width="6.88671875" style="2" customWidth="1"/>
    <col min="1545" max="1545" width="4.6640625" style="2" customWidth="1"/>
    <col min="1546" max="1546" width="5.6640625" style="2" customWidth="1"/>
    <col min="1547" max="1547" width="6.109375" style="2" customWidth="1"/>
    <col min="1548" max="1548" width="7.33203125" style="2" customWidth="1"/>
    <col min="1549" max="1549" width="6" style="2" customWidth="1"/>
    <col min="1550" max="1550" width="6.109375" style="2" customWidth="1"/>
    <col min="1551" max="1551" width="7" style="2" customWidth="1"/>
    <col min="1552" max="1552" width="6.6640625" style="2" customWidth="1"/>
    <col min="1553" max="1553" width="7.44140625" style="2" customWidth="1"/>
    <col min="1554" max="1554" width="7.5546875" style="2" customWidth="1"/>
    <col min="1555" max="1793" width="8.88671875" style="2"/>
    <col min="1794" max="1794" width="7.109375" style="2" customWidth="1"/>
    <col min="1795" max="1795" width="5.6640625" style="2" customWidth="1"/>
    <col min="1796" max="1796" width="6.6640625" style="2" customWidth="1"/>
    <col min="1797" max="1797" width="5.6640625" style="2" customWidth="1"/>
    <col min="1798" max="1798" width="16.33203125" style="2" customWidth="1"/>
    <col min="1799" max="1799" width="4.6640625" style="2" customWidth="1"/>
    <col min="1800" max="1800" width="6.88671875" style="2" customWidth="1"/>
    <col min="1801" max="1801" width="4.6640625" style="2" customWidth="1"/>
    <col min="1802" max="1802" width="5.6640625" style="2" customWidth="1"/>
    <col min="1803" max="1803" width="6.109375" style="2" customWidth="1"/>
    <col min="1804" max="1804" width="7.33203125" style="2" customWidth="1"/>
    <col min="1805" max="1805" width="6" style="2" customWidth="1"/>
    <col min="1806" max="1806" width="6.109375" style="2" customWidth="1"/>
    <col min="1807" max="1807" width="7" style="2" customWidth="1"/>
    <col min="1808" max="1808" width="6.6640625" style="2" customWidth="1"/>
    <col min="1809" max="1809" width="7.44140625" style="2" customWidth="1"/>
    <col min="1810" max="1810" width="7.5546875" style="2" customWidth="1"/>
    <col min="1811" max="2049" width="8.88671875" style="2"/>
    <col min="2050" max="2050" width="7.109375" style="2" customWidth="1"/>
    <col min="2051" max="2051" width="5.6640625" style="2" customWidth="1"/>
    <col min="2052" max="2052" width="6.6640625" style="2" customWidth="1"/>
    <col min="2053" max="2053" width="5.6640625" style="2" customWidth="1"/>
    <col min="2054" max="2054" width="16.33203125" style="2" customWidth="1"/>
    <col min="2055" max="2055" width="4.6640625" style="2" customWidth="1"/>
    <col min="2056" max="2056" width="6.88671875" style="2" customWidth="1"/>
    <col min="2057" max="2057" width="4.6640625" style="2" customWidth="1"/>
    <col min="2058" max="2058" width="5.6640625" style="2" customWidth="1"/>
    <col min="2059" max="2059" width="6.109375" style="2" customWidth="1"/>
    <col min="2060" max="2060" width="7.33203125" style="2" customWidth="1"/>
    <col min="2061" max="2061" width="6" style="2" customWidth="1"/>
    <col min="2062" max="2062" width="6.109375" style="2" customWidth="1"/>
    <col min="2063" max="2063" width="7" style="2" customWidth="1"/>
    <col min="2064" max="2064" width="6.6640625" style="2" customWidth="1"/>
    <col min="2065" max="2065" width="7.44140625" style="2" customWidth="1"/>
    <col min="2066" max="2066" width="7.5546875" style="2" customWidth="1"/>
    <col min="2067" max="2305" width="8.88671875" style="2"/>
    <col min="2306" max="2306" width="7.109375" style="2" customWidth="1"/>
    <col min="2307" max="2307" width="5.6640625" style="2" customWidth="1"/>
    <col min="2308" max="2308" width="6.6640625" style="2" customWidth="1"/>
    <col min="2309" max="2309" width="5.6640625" style="2" customWidth="1"/>
    <col min="2310" max="2310" width="16.33203125" style="2" customWidth="1"/>
    <col min="2311" max="2311" width="4.6640625" style="2" customWidth="1"/>
    <col min="2312" max="2312" width="6.88671875" style="2" customWidth="1"/>
    <col min="2313" max="2313" width="4.6640625" style="2" customWidth="1"/>
    <col min="2314" max="2314" width="5.6640625" style="2" customWidth="1"/>
    <col min="2315" max="2315" width="6.109375" style="2" customWidth="1"/>
    <col min="2316" max="2316" width="7.33203125" style="2" customWidth="1"/>
    <col min="2317" max="2317" width="6" style="2" customWidth="1"/>
    <col min="2318" max="2318" width="6.109375" style="2" customWidth="1"/>
    <col min="2319" max="2319" width="7" style="2" customWidth="1"/>
    <col min="2320" max="2320" width="6.6640625" style="2" customWidth="1"/>
    <col min="2321" max="2321" width="7.44140625" style="2" customWidth="1"/>
    <col min="2322" max="2322" width="7.5546875" style="2" customWidth="1"/>
    <col min="2323" max="2561" width="8.88671875" style="2"/>
    <col min="2562" max="2562" width="7.109375" style="2" customWidth="1"/>
    <col min="2563" max="2563" width="5.6640625" style="2" customWidth="1"/>
    <col min="2564" max="2564" width="6.6640625" style="2" customWidth="1"/>
    <col min="2565" max="2565" width="5.6640625" style="2" customWidth="1"/>
    <col min="2566" max="2566" width="16.33203125" style="2" customWidth="1"/>
    <col min="2567" max="2567" width="4.6640625" style="2" customWidth="1"/>
    <col min="2568" max="2568" width="6.88671875" style="2" customWidth="1"/>
    <col min="2569" max="2569" width="4.6640625" style="2" customWidth="1"/>
    <col min="2570" max="2570" width="5.6640625" style="2" customWidth="1"/>
    <col min="2571" max="2571" width="6.109375" style="2" customWidth="1"/>
    <col min="2572" max="2572" width="7.33203125" style="2" customWidth="1"/>
    <col min="2573" max="2573" width="6" style="2" customWidth="1"/>
    <col min="2574" max="2574" width="6.109375" style="2" customWidth="1"/>
    <col min="2575" max="2575" width="7" style="2" customWidth="1"/>
    <col min="2576" max="2576" width="6.6640625" style="2" customWidth="1"/>
    <col min="2577" max="2577" width="7.44140625" style="2" customWidth="1"/>
    <col min="2578" max="2578" width="7.5546875" style="2" customWidth="1"/>
    <col min="2579" max="2817" width="8.88671875" style="2"/>
    <col min="2818" max="2818" width="7.109375" style="2" customWidth="1"/>
    <col min="2819" max="2819" width="5.6640625" style="2" customWidth="1"/>
    <col min="2820" max="2820" width="6.6640625" style="2" customWidth="1"/>
    <col min="2821" max="2821" width="5.6640625" style="2" customWidth="1"/>
    <col min="2822" max="2822" width="16.33203125" style="2" customWidth="1"/>
    <col min="2823" max="2823" width="4.6640625" style="2" customWidth="1"/>
    <col min="2824" max="2824" width="6.88671875" style="2" customWidth="1"/>
    <col min="2825" max="2825" width="4.6640625" style="2" customWidth="1"/>
    <col min="2826" max="2826" width="5.6640625" style="2" customWidth="1"/>
    <col min="2827" max="2827" width="6.109375" style="2" customWidth="1"/>
    <col min="2828" max="2828" width="7.33203125" style="2" customWidth="1"/>
    <col min="2829" max="2829" width="6" style="2" customWidth="1"/>
    <col min="2830" max="2830" width="6.109375" style="2" customWidth="1"/>
    <col min="2831" max="2831" width="7" style="2" customWidth="1"/>
    <col min="2832" max="2832" width="6.6640625" style="2" customWidth="1"/>
    <col min="2833" max="2833" width="7.44140625" style="2" customWidth="1"/>
    <col min="2834" max="2834" width="7.5546875" style="2" customWidth="1"/>
    <col min="2835" max="3073" width="8.88671875" style="2"/>
    <col min="3074" max="3074" width="7.109375" style="2" customWidth="1"/>
    <col min="3075" max="3075" width="5.6640625" style="2" customWidth="1"/>
    <col min="3076" max="3076" width="6.6640625" style="2" customWidth="1"/>
    <col min="3077" max="3077" width="5.6640625" style="2" customWidth="1"/>
    <col min="3078" max="3078" width="16.33203125" style="2" customWidth="1"/>
    <col min="3079" max="3079" width="4.6640625" style="2" customWidth="1"/>
    <col min="3080" max="3080" width="6.88671875" style="2" customWidth="1"/>
    <col min="3081" max="3081" width="4.6640625" style="2" customWidth="1"/>
    <col min="3082" max="3082" width="5.6640625" style="2" customWidth="1"/>
    <col min="3083" max="3083" width="6.109375" style="2" customWidth="1"/>
    <col min="3084" max="3084" width="7.33203125" style="2" customWidth="1"/>
    <col min="3085" max="3085" width="6" style="2" customWidth="1"/>
    <col min="3086" max="3086" width="6.109375" style="2" customWidth="1"/>
    <col min="3087" max="3087" width="7" style="2" customWidth="1"/>
    <col min="3088" max="3088" width="6.6640625" style="2" customWidth="1"/>
    <col min="3089" max="3089" width="7.44140625" style="2" customWidth="1"/>
    <col min="3090" max="3090" width="7.5546875" style="2" customWidth="1"/>
    <col min="3091" max="3329" width="8.88671875" style="2"/>
    <col min="3330" max="3330" width="7.109375" style="2" customWidth="1"/>
    <col min="3331" max="3331" width="5.6640625" style="2" customWidth="1"/>
    <col min="3332" max="3332" width="6.6640625" style="2" customWidth="1"/>
    <col min="3333" max="3333" width="5.6640625" style="2" customWidth="1"/>
    <col min="3334" max="3334" width="16.33203125" style="2" customWidth="1"/>
    <col min="3335" max="3335" width="4.6640625" style="2" customWidth="1"/>
    <col min="3336" max="3336" width="6.88671875" style="2" customWidth="1"/>
    <col min="3337" max="3337" width="4.6640625" style="2" customWidth="1"/>
    <col min="3338" max="3338" width="5.6640625" style="2" customWidth="1"/>
    <col min="3339" max="3339" width="6.109375" style="2" customWidth="1"/>
    <col min="3340" max="3340" width="7.33203125" style="2" customWidth="1"/>
    <col min="3341" max="3341" width="6" style="2" customWidth="1"/>
    <col min="3342" max="3342" width="6.109375" style="2" customWidth="1"/>
    <col min="3343" max="3343" width="7" style="2" customWidth="1"/>
    <col min="3344" max="3344" width="6.6640625" style="2" customWidth="1"/>
    <col min="3345" max="3345" width="7.44140625" style="2" customWidth="1"/>
    <col min="3346" max="3346" width="7.5546875" style="2" customWidth="1"/>
    <col min="3347" max="3585" width="8.88671875" style="2"/>
    <col min="3586" max="3586" width="7.109375" style="2" customWidth="1"/>
    <col min="3587" max="3587" width="5.6640625" style="2" customWidth="1"/>
    <col min="3588" max="3588" width="6.6640625" style="2" customWidth="1"/>
    <col min="3589" max="3589" width="5.6640625" style="2" customWidth="1"/>
    <col min="3590" max="3590" width="16.33203125" style="2" customWidth="1"/>
    <col min="3591" max="3591" width="4.6640625" style="2" customWidth="1"/>
    <col min="3592" max="3592" width="6.88671875" style="2" customWidth="1"/>
    <col min="3593" max="3593" width="4.6640625" style="2" customWidth="1"/>
    <col min="3594" max="3594" width="5.6640625" style="2" customWidth="1"/>
    <col min="3595" max="3595" width="6.109375" style="2" customWidth="1"/>
    <col min="3596" max="3596" width="7.33203125" style="2" customWidth="1"/>
    <col min="3597" max="3597" width="6" style="2" customWidth="1"/>
    <col min="3598" max="3598" width="6.109375" style="2" customWidth="1"/>
    <col min="3599" max="3599" width="7" style="2" customWidth="1"/>
    <col min="3600" max="3600" width="6.6640625" style="2" customWidth="1"/>
    <col min="3601" max="3601" width="7.44140625" style="2" customWidth="1"/>
    <col min="3602" max="3602" width="7.5546875" style="2" customWidth="1"/>
    <col min="3603" max="3841" width="8.88671875" style="2"/>
    <col min="3842" max="3842" width="7.109375" style="2" customWidth="1"/>
    <col min="3843" max="3843" width="5.6640625" style="2" customWidth="1"/>
    <col min="3844" max="3844" width="6.6640625" style="2" customWidth="1"/>
    <col min="3845" max="3845" width="5.6640625" style="2" customWidth="1"/>
    <col min="3846" max="3846" width="16.33203125" style="2" customWidth="1"/>
    <col min="3847" max="3847" width="4.6640625" style="2" customWidth="1"/>
    <col min="3848" max="3848" width="6.88671875" style="2" customWidth="1"/>
    <col min="3849" max="3849" width="4.6640625" style="2" customWidth="1"/>
    <col min="3850" max="3850" width="5.6640625" style="2" customWidth="1"/>
    <col min="3851" max="3851" width="6.109375" style="2" customWidth="1"/>
    <col min="3852" max="3852" width="7.33203125" style="2" customWidth="1"/>
    <col min="3853" max="3853" width="6" style="2" customWidth="1"/>
    <col min="3854" max="3854" width="6.109375" style="2" customWidth="1"/>
    <col min="3855" max="3855" width="7" style="2" customWidth="1"/>
    <col min="3856" max="3856" width="6.6640625" style="2" customWidth="1"/>
    <col min="3857" max="3857" width="7.44140625" style="2" customWidth="1"/>
    <col min="3858" max="3858" width="7.5546875" style="2" customWidth="1"/>
    <col min="3859" max="4097" width="8.88671875" style="2"/>
    <col min="4098" max="4098" width="7.109375" style="2" customWidth="1"/>
    <col min="4099" max="4099" width="5.6640625" style="2" customWidth="1"/>
    <col min="4100" max="4100" width="6.6640625" style="2" customWidth="1"/>
    <col min="4101" max="4101" width="5.6640625" style="2" customWidth="1"/>
    <col min="4102" max="4102" width="16.33203125" style="2" customWidth="1"/>
    <col min="4103" max="4103" width="4.6640625" style="2" customWidth="1"/>
    <col min="4104" max="4104" width="6.88671875" style="2" customWidth="1"/>
    <col min="4105" max="4105" width="4.6640625" style="2" customWidth="1"/>
    <col min="4106" max="4106" width="5.6640625" style="2" customWidth="1"/>
    <col min="4107" max="4107" width="6.109375" style="2" customWidth="1"/>
    <col min="4108" max="4108" width="7.33203125" style="2" customWidth="1"/>
    <col min="4109" max="4109" width="6" style="2" customWidth="1"/>
    <col min="4110" max="4110" width="6.109375" style="2" customWidth="1"/>
    <col min="4111" max="4111" width="7" style="2" customWidth="1"/>
    <col min="4112" max="4112" width="6.6640625" style="2" customWidth="1"/>
    <col min="4113" max="4113" width="7.44140625" style="2" customWidth="1"/>
    <col min="4114" max="4114" width="7.5546875" style="2" customWidth="1"/>
    <col min="4115" max="4353" width="8.88671875" style="2"/>
    <col min="4354" max="4354" width="7.109375" style="2" customWidth="1"/>
    <col min="4355" max="4355" width="5.6640625" style="2" customWidth="1"/>
    <col min="4356" max="4356" width="6.6640625" style="2" customWidth="1"/>
    <col min="4357" max="4357" width="5.6640625" style="2" customWidth="1"/>
    <col min="4358" max="4358" width="16.33203125" style="2" customWidth="1"/>
    <col min="4359" max="4359" width="4.6640625" style="2" customWidth="1"/>
    <col min="4360" max="4360" width="6.88671875" style="2" customWidth="1"/>
    <col min="4361" max="4361" width="4.6640625" style="2" customWidth="1"/>
    <col min="4362" max="4362" width="5.6640625" style="2" customWidth="1"/>
    <col min="4363" max="4363" width="6.109375" style="2" customWidth="1"/>
    <col min="4364" max="4364" width="7.33203125" style="2" customWidth="1"/>
    <col min="4365" max="4365" width="6" style="2" customWidth="1"/>
    <col min="4366" max="4366" width="6.109375" style="2" customWidth="1"/>
    <col min="4367" max="4367" width="7" style="2" customWidth="1"/>
    <col min="4368" max="4368" width="6.6640625" style="2" customWidth="1"/>
    <col min="4369" max="4369" width="7.44140625" style="2" customWidth="1"/>
    <col min="4370" max="4370" width="7.5546875" style="2" customWidth="1"/>
    <col min="4371" max="4609" width="8.88671875" style="2"/>
    <col min="4610" max="4610" width="7.109375" style="2" customWidth="1"/>
    <col min="4611" max="4611" width="5.6640625" style="2" customWidth="1"/>
    <col min="4612" max="4612" width="6.6640625" style="2" customWidth="1"/>
    <col min="4613" max="4613" width="5.6640625" style="2" customWidth="1"/>
    <col min="4614" max="4614" width="16.33203125" style="2" customWidth="1"/>
    <col min="4615" max="4615" width="4.6640625" style="2" customWidth="1"/>
    <col min="4616" max="4616" width="6.88671875" style="2" customWidth="1"/>
    <col min="4617" max="4617" width="4.6640625" style="2" customWidth="1"/>
    <col min="4618" max="4618" width="5.6640625" style="2" customWidth="1"/>
    <col min="4619" max="4619" width="6.109375" style="2" customWidth="1"/>
    <col min="4620" max="4620" width="7.33203125" style="2" customWidth="1"/>
    <col min="4621" max="4621" width="6" style="2" customWidth="1"/>
    <col min="4622" max="4622" width="6.109375" style="2" customWidth="1"/>
    <col min="4623" max="4623" width="7" style="2" customWidth="1"/>
    <col min="4624" max="4624" width="6.6640625" style="2" customWidth="1"/>
    <col min="4625" max="4625" width="7.44140625" style="2" customWidth="1"/>
    <col min="4626" max="4626" width="7.5546875" style="2" customWidth="1"/>
    <col min="4627" max="4865" width="8.88671875" style="2"/>
    <col min="4866" max="4866" width="7.109375" style="2" customWidth="1"/>
    <col min="4867" max="4867" width="5.6640625" style="2" customWidth="1"/>
    <col min="4868" max="4868" width="6.6640625" style="2" customWidth="1"/>
    <col min="4869" max="4869" width="5.6640625" style="2" customWidth="1"/>
    <col min="4870" max="4870" width="16.33203125" style="2" customWidth="1"/>
    <col min="4871" max="4871" width="4.6640625" style="2" customWidth="1"/>
    <col min="4872" max="4872" width="6.88671875" style="2" customWidth="1"/>
    <col min="4873" max="4873" width="4.6640625" style="2" customWidth="1"/>
    <col min="4874" max="4874" width="5.6640625" style="2" customWidth="1"/>
    <col min="4875" max="4875" width="6.109375" style="2" customWidth="1"/>
    <col min="4876" max="4876" width="7.33203125" style="2" customWidth="1"/>
    <col min="4877" max="4877" width="6" style="2" customWidth="1"/>
    <col min="4878" max="4878" width="6.109375" style="2" customWidth="1"/>
    <col min="4879" max="4879" width="7" style="2" customWidth="1"/>
    <col min="4880" max="4880" width="6.6640625" style="2" customWidth="1"/>
    <col min="4881" max="4881" width="7.44140625" style="2" customWidth="1"/>
    <col min="4882" max="4882" width="7.5546875" style="2" customWidth="1"/>
    <col min="4883" max="5121" width="8.88671875" style="2"/>
    <col min="5122" max="5122" width="7.109375" style="2" customWidth="1"/>
    <col min="5123" max="5123" width="5.6640625" style="2" customWidth="1"/>
    <col min="5124" max="5124" width="6.6640625" style="2" customWidth="1"/>
    <col min="5125" max="5125" width="5.6640625" style="2" customWidth="1"/>
    <col min="5126" max="5126" width="16.33203125" style="2" customWidth="1"/>
    <col min="5127" max="5127" width="4.6640625" style="2" customWidth="1"/>
    <col min="5128" max="5128" width="6.88671875" style="2" customWidth="1"/>
    <col min="5129" max="5129" width="4.6640625" style="2" customWidth="1"/>
    <col min="5130" max="5130" width="5.6640625" style="2" customWidth="1"/>
    <col min="5131" max="5131" width="6.109375" style="2" customWidth="1"/>
    <col min="5132" max="5132" width="7.33203125" style="2" customWidth="1"/>
    <col min="5133" max="5133" width="6" style="2" customWidth="1"/>
    <col min="5134" max="5134" width="6.109375" style="2" customWidth="1"/>
    <col min="5135" max="5135" width="7" style="2" customWidth="1"/>
    <col min="5136" max="5136" width="6.6640625" style="2" customWidth="1"/>
    <col min="5137" max="5137" width="7.44140625" style="2" customWidth="1"/>
    <col min="5138" max="5138" width="7.5546875" style="2" customWidth="1"/>
    <col min="5139" max="5377" width="8.88671875" style="2"/>
    <col min="5378" max="5378" width="7.109375" style="2" customWidth="1"/>
    <col min="5379" max="5379" width="5.6640625" style="2" customWidth="1"/>
    <col min="5380" max="5380" width="6.6640625" style="2" customWidth="1"/>
    <col min="5381" max="5381" width="5.6640625" style="2" customWidth="1"/>
    <col min="5382" max="5382" width="16.33203125" style="2" customWidth="1"/>
    <col min="5383" max="5383" width="4.6640625" style="2" customWidth="1"/>
    <col min="5384" max="5384" width="6.88671875" style="2" customWidth="1"/>
    <col min="5385" max="5385" width="4.6640625" style="2" customWidth="1"/>
    <col min="5386" max="5386" width="5.6640625" style="2" customWidth="1"/>
    <col min="5387" max="5387" width="6.109375" style="2" customWidth="1"/>
    <col min="5388" max="5388" width="7.33203125" style="2" customWidth="1"/>
    <col min="5389" max="5389" width="6" style="2" customWidth="1"/>
    <col min="5390" max="5390" width="6.109375" style="2" customWidth="1"/>
    <col min="5391" max="5391" width="7" style="2" customWidth="1"/>
    <col min="5392" max="5392" width="6.6640625" style="2" customWidth="1"/>
    <col min="5393" max="5393" width="7.44140625" style="2" customWidth="1"/>
    <col min="5394" max="5394" width="7.5546875" style="2" customWidth="1"/>
    <col min="5395" max="5633" width="8.88671875" style="2"/>
    <col min="5634" max="5634" width="7.109375" style="2" customWidth="1"/>
    <col min="5635" max="5635" width="5.6640625" style="2" customWidth="1"/>
    <col min="5636" max="5636" width="6.6640625" style="2" customWidth="1"/>
    <col min="5637" max="5637" width="5.6640625" style="2" customWidth="1"/>
    <col min="5638" max="5638" width="16.33203125" style="2" customWidth="1"/>
    <col min="5639" max="5639" width="4.6640625" style="2" customWidth="1"/>
    <col min="5640" max="5640" width="6.88671875" style="2" customWidth="1"/>
    <col min="5641" max="5641" width="4.6640625" style="2" customWidth="1"/>
    <col min="5642" max="5642" width="5.6640625" style="2" customWidth="1"/>
    <col min="5643" max="5643" width="6.109375" style="2" customWidth="1"/>
    <col min="5644" max="5644" width="7.33203125" style="2" customWidth="1"/>
    <col min="5645" max="5645" width="6" style="2" customWidth="1"/>
    <col min="5646" max="5646" width="6.109375" style="2" customWidth="1"/>
    <col min="5647" max="5647" width="7" style="2" customWidth="1"/>
    <col min="5648" max="5648" width="6.6640625" style="2" customWidth="1"/>
    <col min="5649" max="5649" width="7.44140625" style="2" customWidth="1"/>
    <col min="5650" max="5650" width="7.5546875" style="2" customWidth="1"/>
    <col min="5651" max="5889" width="8.88671875" style="2"/>
    <col min="5890" max="5890" width="7.109375" style="2" customWidth="1"/>
    <col min="5891" max="5891" width="5.6640625" style="2" customWidth="1"/>
    <col min="5892" max="5892" width="6.6640625" style="2" customWidth="1"/>
    <col min="5893" max="5893" width="5.6640625" style="2" customWidth="1"/>
    <col min="5894" max="5894" width="16.33203125" style="2" customWidth="1"/>
    <col min="5895" max="5895" width="4.6640625" style="2" customWidth="1"/>
    <col min="5896" max="5896" width="6.88671875" style="2" customWidth="1"/>
    <col min="5897" max="5897" width="4.6640625" style="2" customWidth="1"/>
    <col min="5898" max="5898" width="5.6640625" style="2" customWidth="1"/>
    <col min="5899" max="5899" width="6.109375" style="2" customWidth="1"/>
    <col min="5900" max="5900" width="7.33203125" style="2" customWidth="1"/>
    <col min="5901" max="5901" width="6" style="2" customWidth="1"/>
    <col min="5902" max="5902" width="6.109375" style="2" customWidth="1"/>
    <col min="5903" max="5903" width="7" style="2" customWidth="1"/>
    <col min="5904" max="5904" width="6.6640625" style="2" customWidth="1"/>
    <col min="5905" max="5905" width="7.44140625" style="2" customWidth="1"/>
    <col min="5906" max="5906" width="7.5546875" style="2" customWidth="1"/>
    <col min="5907" max="6145" width="8.88671875" style="2"/>
    <col min="6146" max="6146" width="7.109375" style="2" customWidth="1"/>
    <col min="6147" max="6147" width="5.6640625" style="2" customWidth="1"/>
    <col min="6148" max="6148" width="6.6640625" style="2" customWidth="1"/>
    <col min="6149" max="6149" width="5.6640625" style="2" customWidth="1"/>
    <col min="6150" max="6150" width="16.33203125" style="2" customWidth="1"/>
    <col min="6151" max="6151" width="4.6640625" style="2" customWidth="1"/>
    <col min="6152" max="6152" width="6.88671875" style="2" customWidth="1"/>
    <col min="6153" max="6153" width="4.6640625" style="2" customWidth="1"/>
    <col min="6154" max="6154" width="5.6640625" style="2" customWidth="1"/>
    <col min="6155" max="6155" width="6.109375" style="2" customWidth="1"/>
    <col min="6156" max="6156" width="7.33203125" style="2" customWidth="1"/>
    <col min="6157" max="6157" width="6" style="2" customWidth="1"/>
    <col min="6158" max="6158" width="6.109375" style="2" customWidth="1"/>
    <col min="6159" max="6159" width="7" style="2" customWidth="1"/>
    <col min="6160" max="6160" width="6.6640625" style="2" customWidth="1"/>
    <col min="6161" max="6161" width="7.44140625" style="2" customWidth="1"/>
    <col min="6162" max="6162" width="7.5546875" style="2" customWidth="1"/>
    <col min="6163" max="6401" width="8.88671875" style="2"/>
    <col min="6402" max="6402" width="7.109375" style="2" customWidth="1"/>
    <col min="6403" max="6403" width="5.6640625" style="2" customWidth="1"/>
    <col min="6404" max="6404" width="6.6640625" style="2" customWidth="1"/>
    <col min="6405" max="6405" width="5.6640625" style="2" customWidth="1"/>
    <col min="6406" max="6406" width="16.33203125" style="2" customWidth="1"/>
    <col min="6407" max="6407" width="4.6640625" style="2" customWidth="1"/>
    <col min="6408" max="6408" width="6.88671875" style="2" customWidth="1"/>
    <col min="6409" max="6409" width="4.6640625" style="2" customWidth="1"/>
    <col min="6410" max="6410" width="5.6640625" style="2" customWidth="1"/>
    <col min="6411" max="6411" width="6.109375" style="2" customWidth="1"/>
    <col min="6412" max="6412" width="7.33203125" style="2" customWidth="1"/>
    <col min="6413" max="6413" width="6" style="2" customWidth="1"/>
    <col min="6414" max="6414" width="6.109375" style="2" customWidth="1"/>
    <col min="6415" max="6415" width="7" style="2" customWidth="1"/>
    <col min="6416" max="6416" width="6.6640625" style="2" customWidth="1"/>
    <col min="6417" max="6417" width="7.44140625" style="2" customWidth="1"/>
    <col min="6418" max="6418" width="7.5546875" style="2" customWidth="1"/>
    <col min="6419" max="6657" width="8.88671875" style="2"/>
    <col min="6658" max="6658" width="7.109375" style="2" customWidth="1"/>
    <col min="6659" max="6659" width="5.6640625" style="2" customWidth="1"/>
    <col min="6660" max="6660" width="6.6640625" style="2" customWidth="1"/>
    <col min="6661" max="6661" width="5.6640625" style="2" customWidth="1"/>
    <col min="6662" max="6662" width="16.33203125" style="2" customWidth="1"/>
    <col min="6663" max="6663" width="4.6640625" style="2" customWidth="1"/>
    <col min="6664" max="6664" width="6.88671875" style="2" customWidth="1"/>
    <col min="6665" max="6665" width="4.6640625" style="2" customWidth="1"/>
    <col min="6666" max="6666" width="5.6640625" style="2" customWidth="1"/>
    <col min="6667" max="6667" width="6.109375" style="2" customWidth="1"/>
    <col min="6668" max="6668" width="7.33203125" style="2" customWidth="1"/>
    <col min="6669" max="6669" width="6" style="2" customWidth="1"/>
    <col min="6670" max="6670" width="6.109375" style="2" customWidth="1"/>
    <col min="6671" max="6671" width="7" style="2" customWidth="1"/>
    <col min="6672" max="6672" width="6.6640625" style="2" customWidth="1"/>
    <col min="6673" max="6673" width="7.44140625" style="2" customWidth="1"/>
    <col min="6674" max="6674" width="7.5546875" style="2" customWidth="1"/>
    <col min="6675" max="6913" width="8.88671875" style="2"/>
    <col min="6914" max="6914" width="7.109375" style="2" customWidth="1"/>
    <col min="6915" max="6915" width="5.6640625" style="2" customWidth="1"/>
    <col min="6916" max="6916" width="6.6640625" style="2" customWidth="1"/>
    <col min="6917" max="6917" width="5.6640625" style="2" customWidth="1"/>
    <col min="6918" max="6918" width="16.33203125" style="2" customWidth="1"/>
    <col min="6919" max="6919" width="4.6640625" style="2" customWidth="1"/>
    <col min="6920" max="6920" width="6.88671875" style="2" customWidth="1"/>
    <col min="6921" max="6921" width="4.6640625" style="2" customWidth="1"/>
    <col min="6922" max="6922" width="5.6640625" style="2" customWidth="1"/>
    <col min="6923" max="6923" width="6.109375" style="2" customWidth="1"/>
    <col min="6924" max="6924" width="7.33203125" style="2" customWidth="1"/>
    <col min="6925" max="6925" width="6" style="2" customWidth="1"/>
    <col min="6926" max="6926" width="6.109375" style="2" customWidth="1"/>
    <col min="6927" max="6927" width="7" style="2" customWidth="1"/>
    <col min="6928" max="6928" width="6.6640625" style="2" customWidth="1"/>
    <col min="6929" max="6929" width="7.44140625" style="2" customWidth="1"/>
    <col min="6930" max="6930" width="7.5546875" style="2" customWidth="1"/>
    <col min="6931" max="7169" width="8.88671875" style="2"/>
    <col min="7170" max="7170" width="7.109375" style="2" customWidth="1"/>
    <col min="7171" max="7171" width="5.6640625" style="2" customWidth="1"/>
    <col min="7172" max="7172" width="6.6640625" style="2" customWidth="1"/>
    <col min="7173" max="7173" width="5.6640625" style="2" customWidth="1"/>
    <col min="7174" max="7174" width="16.33203125" style="2" customWidth="1"/>
    <col min="7175" max="7175" width="4.6640625" style="2" customWidth="1"/>
    <col min="7176" max="7176" width="6.88671875" style="2" customWidth="1"/>
    <col min="7177" max="7177" width="4.6640625" style="2" customWidth="1"/>
    <col min="7178" max="7178" width="5.6640625" style="2" customWidth="1"/>
    <col min="7179" max="7179" width="6.109375" style="2" customWidth="1"/>
    <col min="7180" max="7180" width="7.33203125" style="2" customWidth="1"/>
    <col min="7181" max="7181" width="6" style="2" customWidth="1"/>
    <col min="7182" max="7182" width="6.109375" style="2" customWidth="1"/>
    <col min="7183" max="7183" width="7" style="2" customWidth="1"/>
    <col min="7184" max="7184" width="6.6640625" style="2" customWidth="1"/>
    <col min="7185" max="7185" width="7.44140625" style="2" customWidth="1"/>
    <col min="7186" max="7186" width="7.5546875" style="2" customWidth="1"/>
    <col min="7187" max="7425" width="8.88671875" style="2"/>
    <col min="7426" max="7426" width="7.109375" style="2" customWidth="1"/>
    <col min="7427" max="7427" width="5.6640625" style="2" customWidth="1"/>
    <col min="7428" max="7428" width="6.6640625" style="2" customWidth="1"/>
    <col min="7429" max="7429" width="5.6640625" style="2" customWidth="1"/>
    <col min="7430" max="7430" width="16.33203125" style="2" customWidth="1"/>
    <col min="7431" max="7431" width="4.6640625" style="2" customWidth="1"/>
    <col min="7432" max="7432" width="6.88671875" style="2" customWidth="1"/>
    <col min="7433" max="7433" width="4.6640625" style="2" customWidth="1"/>
    <col min="7434" max="7434" width="5.6640625" style="2" customWidth="1"/>
    <col min="7435" max="7435" width="6.109375" style="2" customWidth="1"/>
    <col min="7436" max="7436" width="7.33203125" style="2" customWidth="1"/>
    <col min="7437" max="7437" width="6" style="2" customWidth="1"/>
    <col min="7438" max="7438" width="6.109375" style="2" customWidth="1"/>
    <col min="7439" max="7439" width="7" style="2" customWidth="1"/>
    <col min="7440" max="7440" width="6.6640625" style="2" customWidth="1"/>
    <col min="7441" max="7441" width="7.44140625" style="2" customWidth="1"/>
    <col min="7442" max="7442" width="7.5546875" style="2" customWidth="1"/>
    <col min="7443" max="7681" width="8.88671875" style="2"/>
    <col min="7682" max="7682" width="7.109375" style="2" customWidth="1"/>
    <col min="7683" max="7683" width="5.6640625" style="2" customWidth="1"/>
    <col min="7684" max="7684" width="6.6640625" style="2" customWidth="1"/>
    <col min="7685" max="7685" width="5.6640625" style="2" customWidth="1"/>
    <col min="7686" max="7686" width="16.33203125" style="2" customWidth="1"/>
    <col min="7687" max="7687" width="4.6640625" style="2" customWidth="1"/>
    <col min="7688" max="7688" width="6.88671875" style="2" customWidth="1"/>
    <col min="7689" max="7689" width="4.6640625" style="2" customWidth="1"/>
    <col min="7690" max="7690" width="5.6640625" style="2" customWidth="1"/>
    <col min="7691" max="7691" width="6.109375" style="2" customWidth="1"/>
    <col min="7692" max="7692" width="7.33203125" style="2" customWidth="1"/>
    <col min="7693" max="7693" width="6" style="2" customWidth="1"/>
    <col min="7694" max="7694" width="6.109375" style="2" customWidth="1"/>
    <col min="7695" max="7695" width="7" style="2" customWidth="1"/>
    <col min="7696" max="7696" width="6.6640625" style="2" customWidth="1"/>
    <col min="7697" max="7697" width="7.44140625" style="2" customWidth="1"/>
    <col min="7698" max="7698" width="7.5546875" style="2" customWidth="1"/>
    <col min="7699" max="7937" width="8.88671875" style="2"/>
    <col min="7938" max="7938" width="7.109375" style="2" customWidth="1"/>
    <col min="7939" max="7939" width="5.6640625" style="2" customWidth="1"/>
    <col min="7940" max="7940" width="6.6640625" style="2" customWidth="1"/>
    <col min="7941" max="7941" width="5.6640625" style="2" customWidth="1"/>
    <col min="7942" max="7942" width="16.33203125" style="2" customWidth="1"/>
    <col min="7943" max="7943" width="4.6640625" style="2" customWidth="1"/>
    <col min="7944" max="7944" width="6.88671875" style="2" customWidth="1"/>
    <col min="7945" max="7945" width="4.6640625" style="2" customWidth="1"/>
    <col min="7946" max="7946" width="5.6640625" style="2" customWidth="1"/>
    <col min="7947" max="7947" width="6.109375" style="2" customWidth="1"/>
    <col min="7948" max="7948" width="7.33203125" style="2" customWidth="1"/>
    <col min="7949" max="7949" width="6" style="2" customWidth="1"/>
    <col min="7950" max="7950" width="6.109375" style="2" customWidth="1"/>
    <col min="7951" max="7951" width="7" style="2" customWidth="1"/>
    <col min="7952" max="7952" width="6.6640625" style="2" customWidth="1"/>
    <col min="7953" max="7953" width="7.44140625" style="2" customWidth="1"/>
    <col min="7954" max="7954" width="7.5546875" style="2" customWidth="1"/>
    <col min="7955" max="8193" width="8.88671875" style="2"/>
    <col min="8194" max="8194" width="7.109375" style="2" customWidth="1"/>
    <col min="8195" max="8195" width="5.6640625" style="2" customWidth="1"/>
    <col min="8196" max="8196" width="6.6640625" style="2" customWidth="1"/>
    <col min="8197" max="8197" width="5.6640625" style="2" customWidth="1"/>
    <col min="8198" max="8198" width="16.33203125" style="2" customWidth="1"/>
    <col min="8199" max="8199" width="4.6640625" style="2" customWidth="1"/>
    <col min="8200" max="8200" width="6.88671875" style="2" customWidth="1"/>
    <col min="8201" max="8201" width="4.6640625" style="2" customWidth="1"/>
    <col min="8202" max="8202" width="5.6640625" style="2" customWidth="1"/>
    <col min="8203" max="8203" width="6.109375" style="2" customWidth="1"/>
    <col min="8204" max="8204" width="7.33203125" style="2" customWidth="1"/>
    <col min="8205" max="8205" width="6" style="2" customWidth="1"/>
    <col min="8206" max="8206" width="6.109375" style="2" customWidth="1"/>
    <col min="8207" max="8207" width="7" style="2" customWidth="1"/>
    <col min="8208" max="8208" width="6.6640625" style="2" customWidth="1"/>
    <col min="8209" max="8209" width="7.44140625" style="2" customWidth="1"/>
    <col min="8210" max="8210" width="7.5546875" style="2" customWidth="1"/>
    <col min="8211" max="8449" width="8.88671875" style="2"/>
    <col min="8450" max="8450" width="7.109375" style="2" customWidth="1"/>
    <col min="8451" max="8451" width="5.6640625" style="2" customWidth="1"/>
    <col min="8452" max="8452" width="6.6640625" style="2" customWidth="1"/>
    <col min="8453" max="8453" width="5.6640625" style="2" customWidth="1"/>
    <col min="8454" max="8454" width="16.33203125" style="2" customWidth="1"/>
    <col min="8455" max="8455" width="4.6640625" style="2" customWidth="1"/>
    <col min="8456" max="8456" width="6.88671875" style="2" customWidth="1"/>
    <col min="8457" max="8457" width="4.6640625" style="2" customWidth="1"/>
    <col min="8458" max="8458" width="5.6640625" style="2" customWidth="1"/>
    <col min="8459" max="8459" width="6.109375" style="2" customWidth="1"/>
    <col min="8460" max="8460" width="7.33203125" style="2" customWidth="1"/>
    <col min="8461" max="8461" width="6" style="2" customWidth="1"/>
    <col min="8462" max="8462" width="6.109375" style="2" customWidth="1"/>
    <col min="8463" max="8463" width="7" style="2" customWidth="1"/>
    <col min="8464" max="8464" width="6.6640625" style="2" customWidth="1"/>
    <col min="8465" max="8465" width="7.44140625" style="2" customWidth="1"/>
    <col min="8466" max="8466" width="7.5546875" style="2" customWidth="1"/>
    <col min="8467" max="8705" width="8.88671875" style="2"/>
    <col min="8706" max="8706" width="7.109375" style="2" customWidth="1"/>
    <col min="8707" max="8707" width="5.6640625" style="2" customWidth="1"/>
    <col min="8708" max="8708" width="6.6640625" style="2" customWidth="1"/>
    <col min="8709" max="8709" width="5.6640625" style="2" customWidth="1"/>
    <col min="8710" max="8710" width="16.33203125" style="2" customWidth="1"/>
    <col min="8711" max="8711" width="4.6640625" style="2" customWidth="1"/>
    <col min="8712" max="8712" width="6.88671875" style="2" customWidth="1"/>
    <col min="8713" max="8713" width="4.6640625" style="2" customWidth="1"/>
    <col min="8714" max="8714" width="5.6640625" style="2" customWidth="1"/>
    <col min="8715" max="8715" width="6.109375" style="2" customWidth="1"/>
    <col min="8716" max="8716" width="7.33203125" style="2" customWidth="1"/>
    <col min="8717" max="8717" width="6" style="2" customWidth="1"/>
    <col min="8718" max="8718" width="6.109375" style="2" customWidth="1"/>
    <col min="8719" max="8719" width="7" style="2" customWidth="1"/>
    <col min="8720" max="8720" width="6.6640625" style="2" customWidth="1"/>
    <col min="8721" max="8721" width="7.44140625" style="2" customWidth="1"/>
    <col min="8722" max="8722" width="7.5546875" style="2" customWidth="1"/>
    <col min="8723" max="8961" width="8.88671875" style="2"/>
    <col min="8962" max="8962" width="7.109375" style="2" customWidth="1"/>
    <col min="8963" max="8963" width="5.6640625" style="2" customWidth="1"/>
    <col min="8964" max="8964" width="6.6640625" style="2" customWidth="1"/>
    <col min="8965" max="8965" width="5.6640625" style="2" customWidth="1"/>
    <col min="8966" max="8966" width="16.33203125" style="2" customWidth="1"/>
    <col min="8967" max="8967" width="4.6640625" style="2" customWidth="1"/>
    <col min="8968" max="8968" width="6.88671875" style="2" customWidth="1"/>
    <col min="8969" max="8969" width="4.6640625" style="2" customWidth="1"/>
    <col min="8970" max="8970" width="5.6640625" style="2" customWidth="1"/>
    <col min="8971" max="8971" width="6.109375" style="2" customWidth="1"/>
    <col min="8972" max="8972" width="7.33203125" style="2" customWidth="1"/>
    <col min="8973" max="8973" width="6" style="2" customWidth="1"/>
    <col min="8974" max="8974" width="6.109375" style="2" customWidth="1"/>
    <col min="8975" max="8975" width="7" style="2" customWidth="1"/>
    <col min="8976" max="8976" width="6.6640625" style="2" customWidth="1"/>
    <col min="8977" max="8977" width="7.44140625" style="2" customWidth="1"/>
    <col min="8978" max="8978" width="7.5546875" style="2" customWidth="1"/>
    <col min="8979" max="9217" width="8.88671875" style="2"/>
    <col min="9218" max="9218" width="7.109375" style="2" customWidth="1"/>
    <col min="9219" max="9219" width="5.6640625" style="2" customWidth="1"/>
    <col min="9220" max="9220" width="6.6640625" style="2" customWidth="1"/>
    <col min="9221" max="9221" width="5.6640625" style="2" customWidth="1"/>
    <col min="9222" max="9222" width="16.33203125" style="2" customWidth="1"/>
    <col min="9223" max="9223" width="4.6640625" style="2" customWidth="1"/>
    <col min="9224" max="9224" width="6.88671875" style="2" customWidth="1"/>
    <col min="9225" max="9225" width="4.6640625" style="2" customWidth="1"/>
    <col min="9226" max="9226" width="5.6640625" style="2" customWidth="1"/>
    <col min="9227" max="9227" width="6.109375" style="2" customWidth="1"/>
    <col min="9228" max="9228" width="7.33203125" style="2" customWidth="1"/>
    <col min="9229" max="9229" width="6" style="2" customWidth="1"/>
    <col min="9230" max="9230" width="6.109375" style="2" customWidth="1"/>
    <col min="9231" max="9231" width="7" style="2" customWidth="1"/>
    <col min="9232" max="9232" width="6.6640625" style="2" customWidth="1"/>
    <col min="9233" max="9233" width="7.44140625" style="2" customWidth="1"/>
    <col min="9234" max="9234" width="7.5546875" style="2" customWidth="1"/>
    <col min="9235" max="9473" width="8.88671875" style="2"/>
    <col min="9474" max="9474" width="7.109375" style="2" customWidth="1"/>
    <col min="9475" max="9475" width="5.6640625" style="2" customWidth="1"/>
    <col min="9476" max="9476" width="6.6640625" style="2" customWidth="1"/>
    <col min="9477" max="9477" width="5.6640625" style="2" customWidth="1"/>
    <col min="9478" max="9478" width="16.33203125" style="2" customWidth="1"/>
    <col min="9479" max="9479" width="4.6640625" style="2" customWidth="1"/>
    <col min="9480" max="9480" width="6.88671875" style="2" customWidth="1"/>
    <col min="9481" max="9481" width="4.6640625" style="2" customWidth="1"/>
    <col min="9482" max="9482" width="5.6640625" style="2" customWidth="1"/>
    <col min="9483" max="9483" width="6.109375" style="2" customWidth="1"/>
    <col min="9484" max="9484" width="7.33203125" style="2" customWidth="1"/>
    <col min="9485" max="9485" width="6" style="2" customWidth="1"/>
    <col min="9486" max="9486" width="6.109375" style="2" customWidth="1"/>
    <col min="9487" max="9487" width="7" style="2" customWidth="1"/>
    <col min="9488" max="9488" width="6.6640625" style="2" customWidth="1"/>
    <col min="9489" max="9489" width="7.44140625" style="2" customWidth="1"/>
    <col min="9490" max="9490" width="7.5546875" style="2" customWidth="1"/>
    <col min="9491" max="9729" width="8.88671875" style="2"/>
    <col min="9730" max="9730" width="7.109375" style="2" customWidth="1"/>
    <col min="9731" max="9731" width="5.6640625" style="2" customWidth="1"/>
    <col min="9732" max="9732" width="6.6640625" style="2" customWidth="1"/>
    <col min="9733" max="9733" width="5.6640625" style="2" customWidth="1"/>
    <col min="9734" max="9734" width="16.33203125" style="2" customWidth="1"/>
    <col min="9735" max="9735" width="4.6640625" style="2" customWidth="1"/>
    <col min="9736" max="9736" width="6.88671875" style="2" customWidth="1"/>
    <col min="9737" max="9737" width="4.6640625" style="2" customWidth="1"/>
    <col min="9738" max="9738" width="5.6640625" style="2" customWidth="1"/>
    <col min="9739" max="9739" width="6.109375" style="2" customWidth="1"/>
    <col min="9740" max="9740" width="7.33203125" style="2" customWidth="1"/>
    <col min="9741" max="9741" width="6" style="2" customWidth="1"/>
    <col min="9742" max="9742" width="6.109375" style="2" customWidth="1"/>
    <col min="9743" max="9743" width="7" style="2" customWidth="1"/>
    <col min="9744" max="9744" width="6.6640625" style="2" customWidth="1"/>
    <col min="9745" max="9745" width="7.44140625" style="2" customWidth="1"/>
    <col min="9746" max="9746" width="7.5546875" style="2" customWidth="1"/>
    <col min="9747" max="9985" width="8.88671875" style="2"/>
    <col min="9986" max="9986" width="7.109375" style="2" customWidth="1"/>
    <col min="9987" max="9987" width="5.6640625" style="2" customWidth="1"/>
    <col min="9988" max="9988" width="6.6640625" style="2" customWidth="1"/>
    <col min="9989" max="9989" width="5.6640625" style="2" customWidth="1"/>
    <col min="9990" max="9990" width="16.33203125" style="2" customWidth="1"/>
    <col min="9991" max="9991" width="4.6640625" style="2" customWidth="1"/>
    <col min="9992" max="9992" width="6.88671875" style="2" customWidth="1"/>
    <col min="9993" max="9993" width="4.6640625" style="2" customWidth="1"/>
    <col min="9994" max="9994" width="5.6640625" style="2" customWidth="1"/>
    <col min="9995" max="9995" width="6.109375" style="2" customWidth="1"/>
    <col min="9996" max="9996" width="7.33203125" style="2" customWidth="1"/>
    <col min="9997" max="9997" width="6" style="2" customWidth="1"/>
    <col min="9998" max="9998" width="6.109375" style="2" customWidth="1"/>
    <col min="9999" max="9999" width="7" style="2" customWidth="1"/>
    <col min="10000" max="10000" width="6.6640625" style="2" customWidth="1"/>
    <col min="10001" max="10001" width="7.44140625" style="2" customWidth="1"/>
    <col min="10002" max="10002" width="7.5546875" style="2" customWidth="1"/>
    <col min="10003" max="10241" width="8.88671875" style="2"/>
    <col min="10242" max="10242" width="7.109375" style="2" customWidth="1"/>
    <col min="10243" max="10243" width="5.6640625" style="2" customWidth="1"/>
    <col min="10244" max="10244" width="6.6640625" style="2" customWidth="1"/>
    <col min="10245" max="10245" width="5.6640625" style="2" customWidth="1"/>
    <col min="10246" max="10246" width="16.33203125" style="2" customWidth="1"/>
    <col min="10247" max="10247" width="4.6640625" style="2" customWidth="1"/>
    <col min="10248" max="10248" width="6.88671875" style="2" customWidth="1"/>
    <col min="10249" max="10249" width="4.6640625" style="2" customWidth="1"/>
    <col min="10250" max="10250" width="5.6640625" style="2" customWidth="1"/>
    <col min="10251" max="10251" width="6.109375" style="2" customWidth="1"/>
    <col min="10252" max="10252" width="7.33203125" style="2" customWidth="1"/>
    <col min="10253" max="10253" width="6" style="2" customWidth="1"/>
    <col min="10254" max="10254" width="6.109375" style="2" customWidth="1"/>
    <col min="10255" max="10255" width="7" style="2" customWidth="1"/>
    <col min="10256" max="10256" width="6.6640625" style="2" customWidth="1"/>
    <col min="10257" max="10257" width="7.44140625" style="2" customWidth="1"/>
    <col min="10258" max="10258" width="7.5546875" style="2" customWidth="1"/>
    <col min="10259" max="10497" width="8.88671875" style="2"/>
    <col min="10498" max="10498" width="7.109375" style="2" customWidth="1"/>
    <col min="10499" max="10499" width="5.6640625" style="2" customWidth="1"/>
    <col min="10500" max="10500" width="6.6640625" style="2" customWidth="1"/>
    <col min="10501" max="10501" width="5.6640625" style="2" customWidth="1"/>
    <col min="10502" max="10502" width="16.33203125" style="2" customWidth="1"/>
    <col min="10503" max="10503" width="4.6640625" style="2" customWidth="1"/>
    <col min="10504" max="10504" width="6.88671875" style="2" customWidth="1"/>
    <col min="10505" max="10505" width="4.6640625" style="2" customWidth="1"/>
    <col min="10506" max="10506" width="5.6640625" style="2" customWidth="1"/>
    <col min="10507" max="10507" width="6.109375" style="2" customWidth="1"/>
    <col min="10508" max="10508" width="7.33203125" style="2" customWidth="1"/>
    <col min="10509" max="10509" width="6" style="2" customWidth="1"/>
    <col min="10510" max="10510" width="6.109375" style="2" customWidth="1"/>
    <col min="10511" max="10511" width="7" style="2" customWidth="1"/>
    <col min="10512" max="10512" width="6.6640625" style="2" customWidth="1"/>
    <col min="10513" max="10513" width="7.44140625" style="2" customWidth="1"/>
    <col min="10514" max="10514" width="7.5546875" style="2" customWidth="1"/>
    <col min="10515" max="10753" width="8.88671875" style="2"/>
    <col min="10754" max="10754" width="7.109375" style="2" customWidth="1"/>
    <col min="10755" max="10755" width="5.6640625" style="2" customWidth="1"/>
    <col min="10756" max="10756" width="6.6640625" style="2" customWidth="1"/>
    <col min="10757" max="10757" width="5.6640625" style="2" customWidth="1"/>
    <col min="10758" max="10758" width="16.33203125" style="2" customWidth="1"/>
    <col min="10759" max="10759" width="4.6640625" style="2" customWidth="1"/>
    <col min="10760" max="10760" width="6.88671875" style="2" customWidth="1"/>
    <col min="10761" max="10761" width="4.6640625" style="2" customWidth="1"/>
    <col min="10762" max="10762" width="5.6640625" style="2" customWidth="1"/>
    <col min="10763" max="10763" width="6.109375" style="2" customWidth="1"/>
    <col min="10764" max="10764" width="7.33203125" style="2" customWidth="1"/>
    <col min="10765" max="10765" width="6" style="2" customWidth="1"/>
    <col min="10766" max="10766" width="6.109375" style="2" customWidth="1"/>
    <col min="10767" max="10767" width="7" style="2" customWidth="1"/>
    <col min="10768" max="10768" width="6.6640625" style="2" customWidth="1"/>
    <col min="10769" max="10769" width="7.44140625" style="2" customWidth="1"/>
    <col min="10770" max="10770" width="7.5546875" style="2" customWidth="1"/>
    <col min="10771" max="11009" width="8.88671875" style="2"/>
    <col min="11010" max="11010" width="7.109375" style="2" customWidth="1"/>
    <col min="11011" max="11011" width="5.6640625" style="2" customWidth="1"/>
    <col min="11012" max="11012" width="6.6640625" style="2" customWidth="1"/>
    <col min="11013" max="11013" width="5.6640625" style="2" customWidth="1"/>
    <col min="11014" max="11014" width="16.33203125" style="2" customWidth="1"/>
    <col min="11015" max="11015" width="4.6640625" style="2" customWidth="1"/>
    <col min="11016" max="11016" width="6.88671875" style="2" customWidth="1"/>
    <col min="11017" max="11017" width="4.6640625" style="2" customWidth="1"/>
    <col min="11018" max="11018" width="5.6640625" style="2" customWidth="1"/>
    <col min="11019" max="11019" width="6.109375" style="2" customWidth="1"/>
    <col min="11020" max="11020" width="7.33203125" style="2" customWidth="1"/>
    <col min="11021" max="11021" width="6" style="2" customWidth="1"/>
    <col min="11022" max="11022" width="6.109375" style="2" customWidth="1"/>
    <col min="11023" max="11023" width="7" style="2" customWidth="1"/>
    <col min="11024" max="11024" width="6.6640625" style="2" customWidth="1"/>
    <col min="11025" max="11025" width="7.44140625" style="2" customWidth="1"/>
    <col min="11026" max="11026" width="7.5546875" style="2" customWidth="1"/>
    <col min="11027" max="11265" width="8.88671875" style="2"/>
    <col min="11266" max="11266" width="7.109375" style="2" customWidth="1"/>
    <col min="11267" max="11267" width="5.6640625" style="2" customWidth="1"/>
    <col min="11268" max="11268" width="6.6640625" style="2" customWidth="1"/>
    <col min="11269" max="11269" width="5.6640625" style="2" customWidth="1"/>
    <col min="11270" max="11270" width="16.33203125" style="2" customWidth="1"/>
    <col min="11271" max="11271" width="4.6640625" style="2" customWidth="1"/>
    <col min="11272" max="11272" width="6.88671875" style="2" customWidth="1"/>
    <col min="11273" max="11273" width="4.6640625" style="2" customWidth="1"/>
    <col min="11274" max="11274" width="5.6640625" style="2" customWidth="1"/>
    <col min="11275" max="11275" width="6.109375" style="2" customWidth="1"/>
    <col min="11276" max="11276" width="7.33203125" style="2" customWidth="1"/>
    <col min="11277" max="11277" width="6" style="2" customWidth="1"/>
    <col min="11278" max="11278" width="6.109375" style="2" customWidth="1"/>
    <col min="11279" max="11279" width="7" style="2" customWidth="1"/>
    <col min="11280" max="11280" width="6.6640625" style="2" customWidth="1"/>
    <col min="11281" max="11281" width="7.44140625" style="2" customWidth="1"/>
    <col min="11282" max="11282" width="7.5546875" style="2" customWidth="1"/>
    <col min="11283" max="11521" width="8.88671875" style="2"/>
    <col min="11522" max="11522" width="7.109375" style="2" customWidth="1"/>
    <col min="11523" max="11523" width="5.6640625" style="2" customWidth="1"/>
    <col min="11524" max="11524" width="6.6640625" style="2" customWidth="1"/>
    <col min="11525" max="11525" width="5.6640625" style="2" customWidth="1"/>
    <col min="11526" max="11526" width="16.33203125" style="2" customWidth="1"/>
    <col min="11527" max="11527" width="4.6640625" style="2" customWidth="1"/>
    <col min="11528" max="11528" width="6.88671875" style="2" customWidth="1"/>
    <col min="11529" max="11529" width="4.6640625" style="2" customWidth="1"/>
    <col min="11530" max="11530" width="5.6640625" style="2" customWidth="1"/>
    <col min="11531" max="11531" width="6.109375" style="2" customWidth="1"/>
    <col min="11532" max="11532" width="7.33203125" style="2" customWidth="1"/>
    <col min="11533" max="11533" width="6" style="2" customWidth="1"/>
    <col min="11534" max="11534" width="6.109375" style="2" customWidth="1"/>
    <col min="11535" max="11535" width="7" style="2" customWidth="1"/>
    <col min="11536" max="11536" width="6.6640625" style="2" customWidth="1"/>
    <col min="11537" max="11537" width="7.44140625" style="2" customWidth="1"/>
    <col min="11538" max="11538" width="7.5546875" style="2" customWidth="1"/>
    <col min="11539" max="11777" width="8.88671875" style="2"/>
    <col min="11778" max="11778" width="7.109375" style="2" customWidth="1"/>
    <col min="11779" max="11779" width="5.6640625" style="2" customWidth="1"/>
    <col min="11780" max="11780" width="6.6640625" style="2" customWidth="1"/>
    <col min="11781" max="11781" width="5.6640625" style="2" customWidth="1"/>
    <col min="11782" max="11782" width="16.33203125" style="2" customWidth="1"/>
    <col min="11783" max="11783" width="4.6640625" style="2" customWidth="1"/>
    <col min="11784" max="11784" width="6.88671875" style="2" customWidth="1"/>
    <col min="11785" max="11785" width="4.6640625" style="2" customWidth="1"/>
    <col min="11786" max="11786" width="5.6640625" style="2" customWidth="1"/>
    <col min="11787" max="11787" width="6.109375" style="2" customWidth="1"/>
    <col min="11788" max="11788" width="7.33203125" style="2" customWidth="1"/>
    <col min="11789" max="11789" width="6" style="2" customWidth="1"/>
    <col min="11790" max="11790" width="6.109375" style="2" customWidth="1"/>
    <col min="11791" max="11791" width="7" style="2" customWidth="1"/>
    <col min="11792" max="11792" width="6.6640625" style="2" customWidth="1"/>
    <col min="11793" max="11793" width="7.44140625" style="2" customWidth="1"/>
    <col min="11794" max="11794" width="7.5546875" style="2" customWidth="1"/>
    <col min="11795" max="12033" width="8.88671875" style="2"/>
    <col min="12034" max="12034" width="7.109375" style="2" customWidth="1"/>
    <col min="12035" max="12035" width="5.6640625" style="2" customWidth="1"/>
    <col min="12036" max="12036" width="6.6640625" style="2" customWidth="1"/>
    <col min="12037" max="12037" width="5.6640625" style="2" customWidth="1"/>
    <col min="12038" max="12038" width="16.33203125" style="2" customWidth="1"/>
    <col min="12039" max="12039" width="4.6640625" style="2" customWidth="1"/>
    <col min="12040" max="12040" width="6.88671875" style="2" customWidth="1"/>
    <col min="12041" max="12041" width="4.6640625" style="2" customWidth="1"/>
    <col min="12042" max="12042" width="5.6640625" style="2" customWidth="1"/>
    <col min="12043" max="12043" width="6.109375" style="2" customWidth="1"/>
    <col min="12044" max="12044" width="7.33203125" style="2" customWidth="1"/>
    <col min="12045" max="12045" width="6" style="2" customWidth="1"/>
    <col min="12046" max="12046" width="6.109375" style="2" customWidth="1"/>
    <col min="12047" max="12047" width="7" style="2" customWidth="1"/>
    <col min="12048" max="12048" width="6.6640625" style="2" customWidth="1"/>
    <col min="12049" max="12049" width="7.44140625" style="2" customWidth="1"/>
    <col min="12050" max="12050" width="7.5546875" style="2" customWidth="1"/>
    <col min="12051" max="12289" width="8.88671875" style="2"/>
    <col min="12290" max="12290" width="7.109375" style="2" customWidth="1"/>
    <col min="12291" max="12291" width="5.6640625" style="2" customWidth="1"/>
    <col min="12292" max="12292" width="6.6640625" style="2" customWidth="1"/>
    <col min="12293" max="12293" width="5.6640625" style="2" customWidth="1"/>
    <col min="12294" max="12294" width="16.33203125" style="2" customWidth="1"/>
    <col min="12295" max="12295" width="4.6640625" style="2" customWidth="1"/>
    <col min="12296" max="12296" width="6.88671875" style="2" customWidth="1"/>
    <col min="12297" max="12297" width="4.6640625" style="2" customWidth="1"/>
    <col min="12298" max="12298" width="5.6640625" style="2" customWidth="1"/>
    <col min="12299" max="12299" width="6.109375" style="2" customWidth="1"/>
    <col min="12300" max="12300" width="7.33203125" style="2" customWidth="1"/>
    <col min="12301" max="12301" width="6" style="2" customWidth="1"/>
    <col min="12302" max="12302" width="6.109375" style="2" customWidth="1"/>
    <col min="12303" max="12303" width="7" style="2" customWidth="1"/>
    <col min="12304" max="12304" width="6.6640625" style="2" customWidth="1"/>
    <col min="12305" max="12305" width="7.44140625" style="2" customWidth="1"/>
    <col min="12306" max="12306" width="7.5546875" style="2" customWidth="1"/>
    <col min="12307" max="12545" width="8.88671875" style="2"/>
    <col min="12546" max="12546" width="7.109375" style="2" customWidth="1"/>
    <col min="12547" max="12547" width="5.6640625" style="2" customWidth="1"/>
    <col min="12548" max="12548" width="6.6640625" style="2" customWidth="1"/>
    <col min="12549" max="12549" width="5.6640625" style="2" customWidth="1"/>
    <col min="12550" max="12550" width="16.33203125" style="2" customWidth="1"/>
    <col min="12551" max="12551" width="4.6640625" style="2" customWidth="1"/>
    <col min="12552" max="12552" width="6.88671875" style="2" customWidth="1"/>
    <col min="12553" max="12553" width="4.6640625" style="2" customWidth="1"/>
    <col min="12554" max="12554" width="5.6640625" style="2" customWidth="1"/>
    <col min="12555" max="12555" width="6.109375" style="2" customWidth="1"/>
    <col min="12556" max="12556" width="7.33203125" style="2" customWidth="1"/>
    <col min="12557" max="12557" width="6" style="2" customWidth="1"/>
    <col min="12558" max="12558" width="6.109375" style="2" customWidth="1"/>
    <col min="12559" max="12559" width="7" style="2" customWidth="1"/>
    <col min="12560" max="12560" width="6.6640625" style="2" customWidth="1"/>
    <col min="12561" max="12561" width="7.44140625" style="2" customWidth="1"/>
    <col min="12562" max="12562" width="7.5546875" style="2" customWidth="1"/>
    <col min="12563" max="12801" width="8.88671875" style="2"/>
    <col min="12802" max="12802" width="7.109375" style="2" customWidth="1"/>
    <col min="12803" max="12803" width="5.6640625" style="2" customWidth="1"/>
    <col min="12804" max="12804" width="6.6640625" style="2" customWidth="1"/>
    <col min="12805" max="12805" width="5.6640625" style="2" customWidth="1"/>
    <col min="12806" max="12806" width="16.33203125" style="2" customWidth="1"/>
    <col min="12807" max="12807" width="4.6640625" style="2" customWidth="1"/>
    <col min="12808" max="12808" width="6.88671875" style="2" customWidth="1"/>
    <col min="12809" max="12809" width="4.6640625" style="2" customWidth="1"/>
    <col min="12810" max="12810" width="5.6640625" style="2" customWidth="1"/>
    <col min="12811" max="12811" width="6.109375" style="2" customWidth="1"/>
    <col min="12812" max="12812" width="7.33203125" style="2" customWidth="1"/>
    <col min="12813" max="12813" width="6" style="2" customWidth="1"/>
    <col min="12814" max="12814" width="6.109375" style="2" customWidth="1"/>
    <col min="12815" max="12815" width="7" style="2" customWidth="1"/>
    <col min="12816" max="12816" width="6.6640625" style="2" customWidth="1"/>
    <col min="12817" max="12817" width="7.44140625" style="2" customWidth="1"/>
    <col min="12818" max="12818" width="7.5546875" style="2" customWidth="1"/>
    <col min="12819" max="13057" width="8.88671875" style="2"/>
    <col min="13058" max="13058" width="7.109375" style="2" customWidth="1"/>
    <col min="13059" max="13059" width="5.6640625" style="2" customWidth="1"/>
    <col min="13060" max="13060" width="6.6640625" style="2" customWidth="1"/>
    <col min="13061" max="13061" width="5.6640625" style="2" customWidth="1"/>
    <col min="13062" max="13062" width="16.33203125" style="2" customWidth="1"/>
    <col min="13063" max="13063" width="4.6640625" style="2" customWidth="1"/>
    <col min="13064" max="13064" width="6.88671875" style="2" customWidth="1"/>
    <col min="13065" max="13065" width="4.6640625" style="2" customWidth="1"/>
    <col min="13066" max="13066" width="5.6640625" style="2" customWidth="1"/>
    <col min="13067" max="13067" width="6.109375" style="2" customWidth="1"/>
    <col min="13068" max="13068" width="7.33203125" style="2" customWidth="1"/>
    <col min="13069" max="13069" width="6" style="2" customWidth="1"/>
    <col min="13070" max="13070" width="6.109375" style="2" customWidth="1"/>
    <col min="13071" max="13071" width="7" style="2" customWidth="1"/>
    <col min="13072" max="13072" width="6.6640625" style="2" customWidth="1"/>
    <col min="13073" max="13073" width="7.44140625" style="2" customWidth="1"/>
    <col min="13074" max="13074" width="7.5546875" style="2" customWidth="1"/>
    <col min="13075" max="13313" width="8.88671875" style="2"/>
    <col min="13314" max="13314" width="7.109375" style="2" customWidth="1"/>
    <col min="13315" max="13315" width="5.6640625" style="2" customWidth="1"/>
    <col min="13316" max="13316" width="6.6640625" style="2" customWidth="1"/>
    <col min="13317" max="13317" width="5.6640625" style="2" customWidth="1"/>
    <col min="13318" max="13318" width="16.33203125" style="2" customWidth="1"/>
    <col min="13319" max="13319" width="4.6640625" style="2" customWidth="1"/>
    <col min="13320" max="13320" width="6.88671875" style="2" customWidth="1"/>
    <col min="13321" max="13321" width="4.6640625" style="2" customWidth="1"/>
    <col min="13322" max="13322" width="5.6640625" style="2" customWidth="1"/>
    <col min="13323" max="13323" width="6.109375" style="2" customWidth="1"/>
    <col min="13324" max="13324" width="7.33203125" style="2" customWidth="1"/>
    <col min="13325" max="13325" width="6" style="2" customWidth="1"/>
    <col min="13326" max="13326" width="6.109375" style="2" customWidth="1"/>
    <col min="13327" max="13327" width="7" style="2" customWidth="1"/>
    <col min="13328" max="13328" width="6.6640625" style="2" customWidth="1"/>
    <col min="13329" max="13329" width="7.44140625" style="2" customWidth="1"/>
    <col min="13330" max="13330" width="7.5546875" style="2" customWidth="1"/>
    <col min="13331" max="13569" width="8.88671875" style="2"/>
    <col min="13570" max="13570" width="7.109375" style="2" customWidth="1"/>
    <col min="13571" max="13571" width="5.6640625" style="2" customWidth="1"/>
    <col min="13572" max="13572" width="6.6640625" style="2" customWidth="1"/>
    <col min="13573" max="13573" width="5.6640625" style="2" customWidth="1"/>
    <col min="13574" max="13574" width="16.33203125" style="2" customWidth="1"/>
    <col min="13575" max="13575" width="4.6640625" style="2" customWidth="1"/>
    <col min="13576" max="13576" width="6.88671875" style="2" customWidth="1"/>
    <col min="13577" max="13577" width="4.6640625" style="2" customWidth="1"/>
    <col min="13578" max="13578" width="5.6640625" style="2" customWidth="1"/>
    <col min="13579" max="13579" width="6.109375" style="2" customWidth="1"/>
    <col min="13580" max="13580" width="7.33203125" style="2" customWidth="1"/>
    <col min="13581" max="13581" width="6" style="2" customWidth="1"/>
    <col min="13582" max="13582" width="6.109375" style="2" customWidth="1"/>
    <col min="13583" max="13583" width="7" style="2" customWidth="1"/>
    <col min="13584" max="13584" width="6.6640625" style="2" customWidth="1"/>
    <col min="13585" max="13585" width="7.44140625" style="2" customWidth="1"/>
    <col min="13586" max="13586" width="7.5546875" style="2" customWidth="1"/>
    <col min="13587" max="13825" width="8.88671875" style="2"/>
    <col min="13826" max="13826" width="7.109375" style="2" customWidth="1"/>
    <col min="13827" max="13827" width="5.6640625" style="2" customWidth="1"/>
    <col min="13828" max="13828" width="6.6640625" style="2" customWidth="1"/>
    <col min="13829" max="13829" width="5.6640625" style="2" customWidth="1"/>
    <col min="13830" max="13830" width="16.33203125" style="2" customWidth="1"/>
    <col min="13831" max="13831" width="4.6640625" style="2" customWidth="1"/>
    <col min="13832" max="13832" width="6.88671875" style="2" customWidth="1"/>
    <col min="13833" max="13833" width="4.6640625" style="2" customWidth="1"/>
    <col min="13834" max="13834" width="5.6640625" style="2" customWidth="1"/>
    <col min="13835" max="13835" width="6.109375" style="2" customWidth="1"/>
    <col min="13836" max="13836" width="7.33203125" style="2" customWidth="1"/>
    <col min="13837" max="13837" width="6" style="2" customWidth="1"/>
    <col min="13838" max="13838" width="6.109375" style="2" customWidth="1"/>
    <col min="13839" max="13839" width="7" style="2" customWidth="1"/>
    <col min="13840" max="13840" width="6.6640625" style="2" customWidth="1"/>
    <col min="13841" max="13841" width="7.44140625" style="2" customWidth="1"/>
    <col min="13842" max="13842" width="7.5546875" style="2" customWidth="1"/>
    <col min="13843" max="14081" width="8.88671875" style="2"/>
    <col min="14082" max="14082" width="7.109375" style="2" customWidth="1"/>
    <col min="14083" max="14083" width="5.6640625" style="2" customWidth="1"/>
    <col min="14084" max="14084" width="6.6640625" style="2" customWidth="1"/>
    <col min="14085" max="14085" width="5.6640625" style="2" customWidth="1"/>
    <col min="14086" max="14086" width="16.33203125" style="2" customWidth="1"/>
    <col min="14087" max="14087" width="4.6640625" style="2" customWidth="1"/>
    <col min="14088" max="14088" width="6.88671875" style="2" customWidth="1"/>
    <col min="14089" max="14089" width="4.6640625" style="2" customWidth="1"/>
    <col min="14090" max="14090" width="5.6640625" style="2" customWidth="1"/>
    <col min="14091" max="14091" width="6.109375" style="2" customWidth="1"/>
    <col min="14092" max="14092" width="7.33203125" style="2" customWidth="1"/>
    <col min="14093" max="14093" width="6" style="2" customWidth="1"/>
    <col min="14094" max="14094" width="6.109375" style="2" customWidth="1"/>
    <col min="14095" max="14095" width="7" style="2" customWidth="1"/>
    <col min="14096" max="14096" width="6.6640625" style="2" customWidth="1"/>
    <col min="14097" max="14097" width="7.44140625" style="2" customWidth="1"/>
    <col min="14098" max="14098" width="7.5546875" style="2" customWidth="1"/>
    <col min="14099" max="14337" width="8.88671875" style="2"/>
    <col min="14338" max="14338" width="7.109375" style="2" customWidth="1"/>
    <col min="14339" max="14339" width="5.6640625" style="2" customWidth="1"/>
    <col min="14340" max="14340" width="6.6640625" style="2" customWidth="1"/>
    <col min="14341" max="14341" width="5.6640625" style="2" customWidth="1"/>
    <col min="14342" max="14342" width="16.33203125" style="2" customWidth="1"/>
    <col min="14343" max="14343" width="4.6640625" style="2" customWidth="1"/>
    <col min="14344" max="14344" width="6.88671875" style="2" customWidth="1"/>
    <col min="14345" max="14345" width="4.6640625" style="2" customWidth="1"/>
    <col min="14346" max="14346" width="5.6640625" style="2" customWidth="1"/>
    <col min="14347" max="14347" width="6.109375" style="2" customWidth="1"/>
    <col min="14348" max="14348" width="7.33203125" style="2" customWidth="1"/>
    <col min="14349" max="14349" width="6" style="2" customWidth="1"/>
    <col min="14350" max="14350" width="6.109375" style="2" customWidth="1"/>
    <col min="14351" max="14351" width="7" style="2" customWidth="1"/>
    <col min="14352" max="14352" width="6.6640625" style="2" customWidth="1"/>
    <col min="14353" max="14353" width="7.44140625" style="2" customWidth="1"/>
    <col min="14354" max="14354" width="7.5546875" style="2" customWidth="1"/>
    <col min="14355" max="14593" width="8.88671875" style="2"/>
    <col min="14594" max="14594" width="7.109375" style="2" customWidth="1"/>
    <col min="14595" max="14595" width="5.6640625" style="2" customWidth="1"/>
    <col min="14596" max="14596" width="6.6640625" style="2" customWidth="1"/>
    <col min="14597" max="14597" width="5.6640625" style="2" customWidth="1"/>
    <col min="14598" max="14598" width="16.33203125" style="2" customWidth="1"/>
    <col min="14599" max="14599" width="4.6640625" style="2" customWidth="1"/>
    <col min="14600" max="14600" width="6.88671875" style="2" customWidth="1"/>
    <col min="14601" max="14601" width="4.6640625" style="2" customWidth="1"/>
    <col min="14602" max="14602" width="5.6640625" style="2" customWidth="1"/>
    <col min="14603" max="14603" width="6.109375" style="2" customWidth="1"/>
    <col min="14604" max="14604" width="7.33203125" style="2" customWidth="1"/>
    <col min="14605" max="14605" width="6" style="2" customWidth="1"/>
    <col min="14606" max="14606" width="6.109375" style="2" customWidth="1"/>
    <col min="14607" max="14607" width="7" style="2" customWidth="1"/>
    <col min="14608" max="14608" width="6.6640625" style="2" customWidth="1"/>
    <col min="14609" max="14609" width="7.44140625" style="2" customWidth="1"/>
    <col min="14610" max="14610" width="7.5546875" style="2" customWidth="1"/>
    <col min="14611" max="14849" width="8.88671875" style="2"/>
    <col min="14850" max="14850" width="7.109375" style="2" customWidth="1"/>
    <col min="14851" max="14851" width="5.6640625" style="2" customWidth="1"/>
    <col min="14852" max="14852" width="6.6640625" style="2" customWidth="1"/>
    <col min="14853" max="14853" width="5.6640625" style="2" customWidth="1"/>
    <col min="14854" max="14854" width="16.33203125" style="2" customWidth="1"/>
    <col min="14855" max="14855" width="4.6640625" style="2" customWidth="1"/>
    <col min="14856" max="14856" width="6.88671875" style="2" customWidth="1"/>
    <col min="14857" max="14857" width="4.6640625" style="2" customWidth="1"/>
    <col min="14858" max="14858" width="5.6640625" style="2" customWidth="1"/>
    <col min="14859" max="14859" width="6.109375" style="2" customWidth="1"/>
    <col min="14860" max="14860" width="7.33203125" style="2" customWidth="1"/>
    <col min="14861" max="14861" width="6" style="2" customWidth="1"/>
    <col min="14862" max="14862" width="6.109375" style="2" customWidth="1"/>
    <col min="14863" max="14863" width="7" style="2" customWidth="1"/>
    <col min="14864" max="14864" width="6.6640625" style="2" customWidth="1"/>
    <col min="14865" max="14865" width="7.44140625" style="2" customWidth="1"/>
    <col min="14866" max="14866" width="7.5546875" style="2" customWidth="1"/>
    <col min="14867" max="15105" width="8.88671875" style="2"/>
    <col min="15106" max="15106" width="7.109375" style="2" customWidth="1"/>
    <col min="15107" max="15107" width="5.6640625" style="2" customWidth="1"/>
    <col min="15108" max="15108" width="6.6640625" style="2" customWidth="1"/>
    <col min="15109" max="15109" width="5.6640625" style="2" customWidth="1"/>
    <col min="15110" max="15110" width="16.33203125" style="2" customWidth="1"/>
    <col min="15111" max="15111" width="4.6640625" style="2" customWidth="1"/>
    <col min="15112" max="15112" width="6.88671875" style="2" customWidth="1"/>
    <col min="15113" max="15113" width="4.6640625" style="2" customWidth="1"/>
    <col min="15114" max="15114" width="5.6640625" style="2" customWidth="1"/>
    <col min="15115" max="15115" width="6.109375" style="2" customWidth="1"/>
    <col min="15116" max="15116" width="7.33203125" style="2" customWidth="1"/>
    <col min="15117" max="15117" width="6" style="2" customWidth="1"/>
    <col min="15118" max="15118" width="6.109375" style="2" customWidth="1"/>
    <col min="15119" max="15119" width="7" style="2" customWidth="1"/>
    <col min="15120" max="15120" width="6.6640625" style="2" customWidth="1"/>
    <col min="15121" max="15121" width="7.44140625" style="2" customWidth="1"/>
    <col min="15122" max="15122" width="7.5546875" style="2" customWidth="1"/>
    <col min="15123" max="15361" width="8.88671875" style="2"/>
    <col min="15362" max="15362" width="7.109375" style="2" customWidth="1"/>
    <col min="15363" max="15363" width="5.6640625" style="2" customWidth="1"/>
    <col min="15364" max="15364" width="6.6640625" style="2" customWidth="1"/>
    <col min="15365" max="15365" width="5.6640625" style="2" customWidth="1"/>
    <col min="15366" max="15366" width="16.33203125" style="2" customWidth="1"/>
    <col min="15367" max="15367" width="4.6640625" style="2" customWidth="1"/>
    <col min="15368" max="15368" width="6.88671875" style="2" customWidth="1"/>
    <col min="15369" max="15369" width="4.6640625" style="2" customWidth="1"/>
    <col min="15370" max="15370" width="5.6640625" style="2" customWidth="1"/>
    <col min="15371" max="15371" width="6.109375" style="2" customWidth="1"/>
    <col min="15372" max="15372" width="7.33203125" style="2" customWidth="1"/>
    <col min="15373" max="15373" width="6" style="2" customWidth="1"/>
    <col min="15374" max="15374" width="6.109375" style="2" customWidth="1"/>
    <col min="15375" max="15375" width="7" style="2" customWidth="1"/>
    <col min="15376" max="15376" width="6.6640625" style="2" customWidth="1"/>
    <col min="15377" max="15377" width="7.44140625" style="2" customWidth="1"/>
    <col min="15378" max="15378" width="7.5546875" style="2" customWidth="1"/>
    <col min="15379" max="15617" width="8.88671875" style="2"/>
    <col min="15618" max="15618" width="7.109375" style="2" customWidth="1"/>
    <col min="15619" max="15619" width="5.6640625" style="2" customWidth="1"/>
    <col min="15620" max="15620" width="6.6640625" style="2" customWidth="1"/>
    <col min="15621" max="15621" width="5.6640625" style="2" customWidth="1"/>
    <col min="15622" max="15622" width="16.33203125" style="2" customWidth="1"/>
    <col min="15623" max="15623" width="4.6640625" style="2" customWidth="1"/>
    <col min="15624" max="15624" width="6.88671875" style="2" customWidth="1"/>
    <col min="15625" max="15625" width="4.6640625" style="2" customWidth="1"/>
    <col min="15626" max="15626" width="5.6640625" style="2" customWidth="1"/>
    <col min="15627" max="15627" width="6.109375" style="2" customWidth="1"/>
    <col min="15628" max="15628" width="7.33203125" style="2" customWidth="1"/>
    <col min="15629" max="15629" width="6" style="2" customWidth="1"/>
    <col min="15630" max="15630" width="6.109375" style="2" customWidth="1"/>
    <col min="15631" max="15631" width="7" style="2" customWidth="1"/>
    <col min="15632" max="15632" width="6.6640625" style="2" customWidth="1"/>
    <col min="15633" max="15633" width="7.44140625" style="2" customWidth="1"/>
    <col min="15634" max="15634" width="7.5546875" style="2" customWidth="1"/>
    <col min="15635" max="15873" width="8.88671875" style="2"/>
    <col min="15874" max="15874" width="7.109375" style="2" customWidth="1"/>
    <col min="15875" max="15875" width="5.6640625" style="2" customWidth="1"/>
    <col min="15876" max="15876" width="6.6640625" style="2" customWidth="1"/>
    <col min="15877" max="15877" width="5.6640625" style="2" customWidth="1"/>
    <col min="15878" max="15878" width="16.33203125" style="2" customWidth="1"/>
    <col min="15879" max="15879" width="4.6640625" style="2" customWidth="1"/>
    <col min="15880" max="15880" width="6.88671875" style="2" customWidth="1"/>
    <col min="15881" max="15881" width="4.6640625" style="2" customWidth="1"/>
    <col min="15882" max="15882" width="5.6640625" style="2" customWidth="1"/>
    <col min="15883" max="15883" width="6.109375" style="2" customWidth="1"/>
    <col min="15884" max="15884" width="7.33203125" style="2" customWidth="1"/>
    <col min="15885" max="15885" width="6" style="2" customWidth="1"/>
    <col min="15886" max="15886" width="6.109375" style="2" customWidth="1"/>
    <col min="15887" max="15887" width="7" style="2" customWidth="1"/>
    <col min="15888" max="15888" width="6.6640625" style="2" customWidth="1"/>
    <col min="15889" max="15889" width="7.44140625" style="2" customWidth="1"/>
    <col min="15890" max="15890" width="7.5546875" style="2" customWidth="1"/>
    <col min="15891" max="16129" width="8.88671875" style="2"/>
    <col min="16130" max="16130" width="7.109375" style="2" customWidth="1"/>
    <col min="16131" max="16131" width="5.6640625" style="2" customWidth="1"/>
    <col min="16132" max="16132" width="6.6640625" style="2" customWidth="1"/>
    <col min="16133" max="16133" width="5.6640625" style="2" customWidth="1"/>
    <col min="16134" max="16134" width="16.33203125" style="2" customWidth="1"/>
    <col min="16135" max="16135" width="4.6640625" style="2" customWidth="1"/>
    <col min="16136" max="16136" width="6.88671875" style="2" customWidth="1"/>
    <col min="16137" max="16137" width="4.6640625" style="2" customWidth="1"/>
    <col min="16138" max="16138" width="5.6640625" style="2" customWidth="1"/>
    <col min="16139" max="16139" width="6.109375" style="2" customWidth="1"/>
    <col min="16140" max="16140" width="7.33203125" style="2" customWidth="1"/>
    <col min="16141" max="16141" width="6" style="2" customWidth="1"/>
    <col min="16142" max="16142" width="6.109375" style="2" customWidth="1"/>
    <col min="16143" max="16143" width="7" style="2" customWidth="1"/>
    <col min="16144" max="16144" width="6.6640625" style="2" customWidth="1"/>
    <col min="16145" max="16145" width="7.44140625" style="2" customWidth="1"/>
    <col min="16146" max="16146" width="7.5546875" style="2" customWidth="1"/>
    <col min="16147" max="16384" width="8.88671875" style="2"/>
  </cols>
  <sheetData>
    <row r="1" spans="1:15">
      <c r="A1" s="80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80" t="s">
        <v>7</v>
      </c>
      <c r="H1" s="80" t="s">
        <v>17</v>
      </c>
      <c r="I1" s="188"/>
      <c r="J1" s="188"/>
      <c r="K1" s="188"/>
      <c r="L1" s="188"/>
      <c r="M1" s="188"/>
      <c r="N1" s="188"/>
      <c r="O1" s="188"/>
    </row>
    <row r="2" spans="1:15" ht="16.2" thickBot="1">
      <c r="A2" s="80">
        <v>2</v>
      </c>
      <c r="B2" s="1" t="s">
        <v>102</v>
      </c>
      <c r="M2" s="22"/>
    </row>
    <row r="3" spans="1:15" ht="15.6">
      <c r="A3" s="80">
        <v>3</v>
      </c>
      <c r="H3" s="81" t="s">
        <v>0</v>
      </c>
      <c r="I3" s="3"/>
      <c r="J3" s="3"/>
      <c r="K3" s="3"/>
      <c r="L3" s="3"/>
      <c r="M3" s="3"/>
      <c r="N3" s="3"/>
      <c r="O3" s="4"/>
    </row>
    <row r="4" spans="1:15">
      <c r="A4" s="80">
        <v>4</v>
      </c>
      <c r="B4" s="5"/>
      <c r="C4" s="82"/>
      <c r="E4" s="5"/>
      <c r="H4" s="6"/>
      <c r="O4" s="9"/>
    </row>
    <row r="5" spans="1:15" ht="13.8" thickBot="1">
      <c r="A5" s="80">
        <v>5</v>
      </c>
      <c r="H5" s="6"/>
      <c r="O5" s="9"/>
    </row>
    <row r="6" spans="1:15" ht="15.6">
      <c r="A6" s="80">
        <v>6</v>
      </c>
      <c r="B6" s="81" t="s">
        <v>2</v>
      </c>
      <c r="C6" s="114"/>
      <c r="D6" s="3"/>
      <c r="E6" s="3"/>
      <c r="F6" s="4"/>
      <c r="H6" s="6"/>
      <c r="O6" s="9"/>
    </row>
    <row r="7" spans="1:15" ht="15.6">
      <c r="A7" s="80">
        <v>7</v>
      </c>
      <c r="B7" s="6"/>
      <c r="C7" s="83" t="s">
        <v>81</v>
      </c>
      <c r="D7" s="2" t="s">
        <v>103</v>
      </c>
      <c r="F7" s="9"/>
      <c r="H7" s="6"/>
      <c r="O7" s="9"/>
    </row>
    <row r="8" spans="1:15">
      <c r="A8" s="80">
        <v>8</v>
      </c>
      <c r="B8" s="6"/>
      <c r="C8" s="83" t="s">
        <v>68</v>
      </c>
      <c r="D8" s="193" t="s">
        <v>104</v>
      </c>
      <c r="E8" s="193" t="s">
        <v>40</v>
      </c>
      <c r="F8" s="9"/>
      <c r="H8" s="6"/>
      <c r="O8" s="9"/>
    </row>
    <row r="9" spans="1:15">
      <c r="A9" s="80">
        <v>9</v>
      </c>
      <c r="B9" s="6"/>
      <c r="C9" s="11" t="s">
        <v>18</v>
      </c>
      <c r="D9" s="246">
        <v>100</v>
      </c>
      <c r="E9" s="246">
        <v>200</v>
      </c>
      <c r="F9" s="9"/>
      <c r="H9" s="6"/>
      <c r="O9" s="9"/>
    </row>
    <row r="10" spans="1:15" ht="15.6">
      <c r="A10" s="80">
        <v>10</v>
      </c>
      <c r="B10" s="6"/>
      <c r="C10" s="11" t="s">
        <v>105</v>
      </c>
      <c r="D10" s="246">
        <v>30</v>
      </c>
      <c r="E10" s="246">
        <v>30</v>
      </c>
      <c r="F10" s="9"/>
      <c r="H10" s="6"/>
      <c r="O10" s="9"/>
    </row>
    <row r="11" spans="1:15">
      <c r="A11" s="80">
        <v>11</v>
      </c>
      <c r="B11" s="6"/>
      <c r="C11" s="11" t="s">
        <v>10</v>
      </c>
      <c r="D11" s="246">
        <v>0.7</v>
      </c>
      <c r="E11" s="246">
        <v>0.7</v>
      </c>
      <c r="F11" s="9"/>
      <c r="H11" s="6"/>
      <c r="I11" s="166"/>
      <c r="J11" s="88"/>
      <c r="K11" s="88"/>
      <c r="O11" s="9"/>
    </row>
    <row r="12" spans="1:15">
      <c r="A12" s="80">
        <v>12</v>
      </c>
      <c r="B12" s="6"/>
      <c r="C12" s="2" t="s">
        <v>71</v>
      </c>
      <c r="D12" s="245">
        <f>1/(1-D11)</f>
        <v>3.333333333333333</v>
      </c>
      <c r="E12" s="89">
        <f>1/(1-E11)</f>
        <v>3.333333333333333</v>
      </c>
      <c r="F12" s="9"/>
      <c r="H12" s="6"/>
      <c r="I12" s="166"/>
      <c r="J12" s="88"/>
      <c r="K12" s="88"/>
      <c r="O12" s="9"/>
    </row>
    <row r="13" spans="1:15" ht="13.8" thickBot="1">
      <c r="A13" s="80">
        <v>13</v>
      </c>
      <c r="B13" s="15"/>
      <c r="C13" s="16" t="s">
        <v>211</v>
      </c>
      <c r="D13" s="119">
        <f>(D10+D9)/(1-D11)</f>
        <v>433.33333333333326</v>
      </c>
      <c r="E13" s="91">
        <f>(E10+E9)/(1-E11)</f>
        <v>766.66666666666652</v>
      </c>
      <c r="F13" s="17"/>
      <c r="H13" s="6"/>
      <c r="I13" s="166"/>
      <c r="J13" s="88"/>
      <c r="K13" s="88"/>
      <c r="O13" s="9"/>
    </row>
    <row r="14" spans="1:15">
      <c r="A14" s="80">
        <v>14</v>
      </c>
      <c r="H14" s="6"/>
      <c r="I14" s="166"/>
      <c r="J14" s="88"/>
      <c r="K14" s="88"/>
      <c r="O14" s="9"/>
    </row>
    <row r="15" spans="1:15">
      <c r="A15" s="80">
        <v>15</v>
      </c>
      <c r="H15" s="6"/>
      <c r="I15" s="166"/>
      <c r="J15" s="88"/>
      <c r="K15" s="88"/>
      <c r="O15" s="9"/>
    </row>
    <row r="16" spans="1:15">
      <c r="A16" s="80">
        <v>16</v>
      </c>
      <c r="H16" s="6"/>
      <c r="I16" s="166"/>
      <c r="J16" s="88"/>
      <c r="K16" s="88"/>
      <c r="O16" s="9"/>
    </row>
    <row r="17" spans="1:18">
      <c r="A17" s="80">
        <v>17</v>
      </c>
      <c r="H17" s="6"/>
      <c r="I17" s="166"/>
      <c r="J17" s="88"/>
      <c r="K17" s="88"/>
      <c r="O17" s="9"/>
    </row>
    <row r="18" spans="1:18">
      <c r="A18" s="80">
        <v>18</v>
      </c>
      <c r="H18" s="6"/>
      <c r="I18" s="166"/>
      <c r="J18" s="88"/>
      <c r="K18" s="88"/>
      <c r="O18" s="9"/>
    </row>
    <row r="19" spans="1:18">
      <c r="A19" s="80">
        <v>19</v>
      </c>
      <c r="H19" s="6"/>
      <c r="I19" s="166"/>
      <c r="J19" s="88"/>
      <c r="K19" s="88"/>
      <c r="O19" s="9"/>
    </row>
    <row r="20" spans="1:18">
      <c r="A20" s="80">
        <v>20</v>
      </c>
      <c r="C20" s="11"/>
      <c r="D20" s="94"/>
      <c r="E20" s="94"/>
      <c r="H20" s="6" t="s">
        <v>39</v>
      </c>
      <c r="K20" s="19" t="s">
        <v>40</v>
      </c>
      <c r="O20" s="9"/>
    </row>
    <row r="21" spans="1:18">
      <c r="A21" s="80">
        <v>21</v>
      </c>
      <c r="H21" s="121" t="s">
        <v>1</v>
      </c>
      <c r="I21" s="20" t="s">
        <v>106</v>
      </c>
      <c r="J21" s="102" t="s">
        <v>107</v>
      </c>
      <c r="K21" s="100" t="s">
        <v>108</v>
      </c>
      <c r="L21" s="20" t="s">
        <v>109</v>
      </c>
      <c r="M21" s="20" t="s">
        <v>110</v>
      </c>
      <c r="N21" s="115"/>
      <c r="O21" s="167"/>
      <c r="P21" s="83"/>
      <c r="Q21" s="83"/>
      <c r="R21" s="83"/>
    </row>
    <row r="22" spans="1:18">
      <c r="A22" s="80">
        <v>22</v>
      </c>
      <c r="H22" s="247">
        <v>0</v>
      </c>
      <c r="I22" s="2">
        <f>$D$10+$D$11*H22</f>
        <v>30</v>
      </c>
      <c r="J22" s="2">
        <f>I22+$D$9</f>
        <v>130</v>
      </c>
      <c r="K22" s="168">
        <f>$E$10+$E$11*H22</f>
        <v>30</v>
      </c>
      <c r="L22" s="7">
        <f t="shared" ref="L22:L85" si="0">K22+$E$9</f>
        <v>230</v>
      </c>
      <c r="M22" s="7">
        <f>H22</f>
        <v>0</v>
      </c>
      <c r="O22" s="169"/>
      <c r="P22" s="8"/>
      <c r="Q22" s="8"/>
      <c r="R22" s="8"/>
    </row>
    <row r="23" spans="1:18">
      <c r="A23" s="80">
        <v>23</v>
      </c>
      <c r="H23" s="247">
        <v>2</v>
      </c>
      <c r="I23" s="2">
        <f>$D$10+$D$11*H23</f>
        <v>31.4</v>
      </c>
      <c r="J23" s="2">
        <f t="shared" ref="J23:J53" si="1">I23+$D$9</f>
        <v>131.4</v>
      </c>
      <c r="K23" s="168">
        <f t="shared" ref="K23:K86" si="2">$E$10+$E$11*H23</f>
        <v>31.4</v>
      </c>
      <c r="L23" s="7">
        <f t="shared" si="0"/>
        <v>231.4</v>
      </c>
      <c r="M23" s="7">
        <f t="shared" ref="M23:M86" si="3">H23</f>
        <v>2</v>
      </c>
      <c r="O23" s="169"/>
      <c r="P23" s="8"/>
      <c r="Q23" s="8"/>
      <c r="R23" s="8"/>
    </row>
    <row r="24" spans="1:18">
      <c r="A24" s="80">
        <v>24</v>
      </c>
      <c r="H24" s="247">
        <v>4</v>
      </c>
      <c r="I24" s="2">
        <f t="shared" ref="I24:I87" si="4">$D$10+$D$11*H24</f>
        <v>32.799999999999997</v>
      </c>
      <c r="J24" s="2">
        <f t="shared" si="1"/>
        <v>132.80000000000001</v>
      </c>
      <c r="K24" s="168">
        <f t="shared" si="2"/>
        <v>32.799999999999997</v>
      </c>
      <c r="L24" s="7">
        <f t="shared" si="0"/>
        <v>232.8</v>
      </c>
      <c r="M24" s="7">
        <f t="shared" si="3"/>
        <v>4</v>
      </c>
      <c r="O24" s="169"/>
      <c r="P24" s="8"/>
      <c r="Q24" s="8"/>
      <c r="R24" s="8"/>
    </row>
    <row r="25" spans="1:18">
      <c r="A25" s="80">
        <v>25</v>
      </c>
      <c r="H25" s="247">
        <v>6</v>
      </c>
      <c r="I25" s="2">
        <f t="shared" si="4"/>
        <v>34.200000000000003</v>
      </c>
      <c r="J25" s="2">
        <f t="shared" si="1"/>
        <v>134.19999999999999</v>
      </c>
      <c r="K25" s="168">
        <f t="shared" si="2"/>
        <v>34.200000000000003</v>
      </c>
      <c r="L25" s="7">
        <f t="shared" si="0"/>
        <v>234.2</v>
      </c>
      <c r="M25" s="7">
        <f t="shared" si="3"/>
        <v>6</v>
      </c>
      <c r="O25" s="169"/>
      <c r="P25" s="8"/>
      <c r="Q25" s="8"/>
      <c r="R25" s="8"/>
    </row>
    <row r="26" spans="1:18">
      <c r="A26" s="80">
        <v>26</v>
      </c>
      <c r="H26" s="247">
        <v>8</v>
      </c>
      <c r="I26" s="2">
        <f t="shared" si="4"/>
        <v>35.6</v>
      </c>
      <c r="J26" s="2">
        <f t="shared" si="1"/>
        <v>135.6</v>
      </c>
      <c r="K26" s="168">
        <f t="shared" si="2"/>
        <v>35.6</v>
      </c>
      <c r="L26" s="7">
        <f t="shared" si="0"/>
        <v>235.6</v>
      </c>
      <c r="M26" s="7">
        <f t="shared" si="3"/>
        <v>8</v>
      </c>
      <c r="O26" s="9"/>
    </row>
    <row r="27" spans="1:18">
      <c r="A27" s="80">
        <v>27</v>
      </c>
      <c r="H27" s="247">
        <v>10</v>
      </c>
      <c r="I27" s="2">
        <f t="shared" si="4"/>
        <v>37</v>
      </c>
      <c r="J27" s="2">
        <f t="shared" si="1"/>
        <v>137</v>
      </c>
      <c r="K27" s="168">
        <f t="shared" si="2"/>
        <v>37</v>
      </c>
      <c r="L27" s="7">
        <f t="shared" si="0"/>
        <v>237</v>
      </c>
      <c r="M27" s="7">
        <f t="shared" si="3"/>
        <v>10</v>
      </c>
      <c r="N27" s="85"/>
      <c r="O27" s="170"/>
      <c r="P27" s="85"/>
      <c r="Q27" s="85"/>
    </row>
    <row r="28" spans="1:18">
      <c r="A28" s="80">
        <v>28</v>
      </c>
      <c r="H28" s="247">
        <v>12</v>
      </c>
      <c r="I28" s="2">
        <f t="shared" si="4"/>
        <v>38.4</v>
      </c>
      <c r="J28" s="2">
        <f t="shared" si="1"/>
        <v>138.4</v>
      </c>
      <c r="K28" s="168">
        <f t="shared" si="2"/>
        <v>38.4</v>
      </c>
      <c r="L28" s="7">
        <f t="shared" si="0"/>
        <v>238.4</v>
      </c>
      <c r="M28" s="7">
        <f t="shared" si="3"/>
        <v>12</v>
      </c>
      <c r="N28" s="85"/>
      <c r="O28" s="170"/>
      <c r="P28" s="85"/>
      <c r="Q28" s="85"/>
    </row>
    <row r="29" spans="1:18">
      <c r="A29" s="80">
        <v>29</v>
      </c>
      <c r="H29" s="247">
        <v>14</v>
      </c>
      <c r="I29" s="2">
        <f t="shared" si="4"/>
        <v>39.799999999999997</v>
      </c>
      <c r="J29" s="2">
        <f t="shared" si="1"/>
        <v>139.80000000000001</v>
      </c>
      <c r="K29" s="168">
        <f t="shared" si="2"/>
        <v>39.799999999999997</v>
      </c>
      <c r="L29" s="7">
        <f t="shared" si="0"/>
        <v>239.8</v>
      </c>
      <c r="M29" s="7">
        <f t="shared" si="3"/>
        <v>14</v>
      </c>
      <c r="N29" s="85"/>
      <c r="O29" s="170"/>
      <c r="P29" s="85"/>
      <c r="Q29" s="85"/>
    </row>
    <row r="30" spans="1:18">
      <c r="A30" s="80">
        <v>30</v>
      </c>
      <c r="H30" s="247">
        <v>16</v>
      </c>
      <c r="I30" s="2">
        <f t="shared" si="4"/>
        <v>41.2</v>
      </c>
      <c r="J30" s="2">
        <f t="shared" si="1"/>
        <v>141.19999999999999</v>
      </c>
      <c r="K30" s="168">
        <f t="shared" si="2"/>
        <v>41.2</v>
      </c>
      <c r="L30" s="7">
        <f t="shared" si="0"/>
        <v>241.2</v>
      </c>
      <c r="M30" s="7">
        <f t="shared" si="3"/>
        <v>16</v>
      </c>
      <c r="N30" s="85"/>
      <c r="O30" s="170"/>
      <c r="P30" s="85"/>
      <c r="Q30" s="85"/>
    </row>
    <row r="31" spans="1:18">
      <c r="H31" s="247">
        <v>18</v>
      </c>
      <c r="I31" s="2">
        <f t="shared" si="4"/>
        <v>42.6</v>
      </c>
      <c r="J31" s="2">
        <f t="shared" si="1"/>
        <v>142.6</v>
      </c>
      <c r="K31" s="168">
        <f t="shared" si="2"/>
        <v>42.6</v>
      </c>
      <c r="L31" s="7">
        <f t="shared" si="0"/>
        <v>242.6</v>
      </c>
      <c r="M31" s="7">
        <f t="shared" si="3"/>
        <v>18</v>
      </c>
      <c r="N31" s="85"/>
      <c r="O31" s="170"/>
      <c r="P31" s="85"/>
      <c r="Q31" s="85"/>
    </row>
    <row r="32" spans="1:18">
      <c r="H32" s="247">
        <v>20</v>
      </c>
      <c r="I32" s="2">
        <f t="shared" si="4"/>
        <v>44</v>
      </c>
      <c r="J32" s="2">
        <f t="shared" si="1"/>
        <v>144</v>
      </c>
      <c r="K32" s="168">
        <f t="shared" si="2"/>
        <v>44</v>
      </c>
      <c r="L32" s="7">
        <f t="shared" si="0"/>
        <v>244</v>
      </c>
      <c r="M32" s="7">
        <f t="shared" si="3"/>
        <v>20</v>
      </c>
      <c r="N32" s="85"/>
      <c r="O32" s="170"/>
      <c r="P32" s="85"/>
      <c r="Q32" s="85"/>
    </row>
    <row r="33" spans="8:18">
      <c r="H33" s="247">
        <v>22</v>
      </c>
      <c r="I33" s="2">
        <f t="shared" si="4"/>
        <v>45.4</v>
      </c>
      <c r="J33" s="2">
        <f t="shared" si="1"/>
        <v>145.4</v>
      </c>
      <c r="K33" s="168">
        <f t="shared" si="2"/>
        <v>45.4</v>
      </c>
      <c r="L33" s="7">
        <f t="shared" si="0"/>
        <v>245.4</v>
      </c>
      <c r="M33" s="7">
        <f t="shared" si="3"/>
        <v>22</v>
      </c>
      <c r="N33" s="85"/>
      <c r="O33" s="170"/>
      <c r="P33" s="85"/>
      <c r="Q33" s="85"/>
    </row>
    <row r="34" spans="8:18">
      <c r="H34" s="247">
        <v>24</v>
      </c>
      <c r="I34" s="2">
        <f t="shared" si="4"/>
        <v>46.8</v>
      </c>
      <c r="J34" s="2">
        <f t="shared" si="1"/>
        <v>146.80000000000001</v>
      </c>
      <c r="K34" s="168">
        <f t="shared" si="2"/>
        <v>46.8</v>
      </c>
      <c r="L34" s="7">
        <f t="shared" si="0"/>
        <v>246.8</v>
      </c>
      <c r="M34" s="7">
        <f t="shared" si="3"/>
        <v>24</v>
      </c>
      <c r="O34" s="9"/>
      <c r="Q34" s="92"/>
      <c r="R34" s="93"/>
    </row>
    <row r="35" spans="8:18">
      <c r="H35" s="247">
        <v>26</v>
      </c>
      <c r="I35" s="2">
        <f t="shared" si="4"/>
        <v>48.2</v>
      </c>
      <c r="J35" s="2">
        <f t="shared" si="1"/>
        <v>148.19999999999999</v>
      </c>
      <c r="K35" s="168">
        <f t="shared" si="2"/>
        <v>48.2</v>
      </c>
      <c r="L35" s="7">
        <f t="shared" si="0"/>
        <v>248.2</v>
      </c>
      <c r="M35" s="7">
        <f t="shared" si="3"/>
        <v>26</v>
      </c>
      <c r="O35" s="9"/>
      <c r="Q35" s="92"/>
      <c r="R35" s="93"/>
    </row>
    <row r="36" spans="8:18">
      <c r="H36" s="247">
        <v>28</v>
      </c>
      <c r="I36" s="2">
        <f t="shared" si="4"/>
        <v>49.599999999999994</v>
      </c>
      <c r="J36" s="2">
        <f t="shared" si="1"/>
        <v>149.6</v>
      </c>
      <c r="K36" s="168">
        <f t="shared" si="2"/>
        <v>49.599999999999994</v>
      </c>
      <c r="L36" s="7">
        <f t="shared" si="0"/>
        <v>249.6</v>
      </c>
      <c r="M36" s="7">
        <f t="shared" si="3"/>
        <v>28</v>
      </c>
      <c r="O36" s="9"/>
      <c r="Q36" s="92"/>
      <c r="R36" s="93"/>
    </row>
    <row r="37" spans="8:18">
      <c r="H37" s="247">
        <v>30</v>
      </c>
      <c r="I37" s="2">
        <f t="shared" si="4"/>
        <v>51</v>
      </c>
      <c r="J37" s="2">
        <f t="shared" si="1"/>
        <v>151</v>
      </c>
      <c r="K37" s="168">
        <f t="shared" si="2"/>
        <v>51</v>
      </c>
      <c r="L37" s="7">
        <f t="shared" si="0"/>
        <v>251</v>
      </c>
      <c r="M37" s="7">
        <f t="shared" si="3"/>
        <v>30</v>
      </c>
      <c r="O37" s="9"/>
      <c r="Q37" s="92"/>
      <c r="R37" s="93"/>
    </row>
    <row r="38" spans="8:18">
      <c r="H38" s="247">
        <v>32</v>
      </c>
      <c r="I38" s="2">
        <f t="shared" si="4"/>
        <v>52.4</v>
      </c>
      <c r="J38" s="2">
        <f t="shared" si="1"/>
        <v>152.4</v>
      </c>
      <c r="K38" s="168">
        <f t="shared" si="2"/>
        <v>52.4</v>
      </c>
      <c r="L38" s="7">
        <f t="shared" si="0"/>
        <v>252.4</v>
      </c>
      <c r="M38" s="7">
        <f t="shared" si="3"/>
        <v>32</v>
      </c>
      <c r="O38" s="9"/>
      <c r="Q38" s="92"/>
      <c r="R38" s="93"/>
    </row>
    <row r="39" spans="8:18">
      <c r="H39" s="247">
        <v>34</v>
      </c>
      <c r="I39" s="2">
        <f t="shared" si="4"/>
        <v>53.8</v>
      </c>
      <c r="J39" s="2">
        <f t="shared" si="1"/>
        <v>153.80000000000001</v>
      </c>
      <c r="K39" s="168">
        <f t="shared" si="2"/>
        <v>53.8</v>
      </c>
      <c r="L39" s="7">
        <f t="shared" si="0"/>
        <v>253.8</v>
      </c>
      <c r="M39" s="7">
        <f t="shared" si="3"/>
        <v>34</v>
      </c>
      <c r="O39" s="9"/>
      <c r="Q39" s="92"/>
      <c r="R39" s="93"/>
    </row>
    <row r="40" spans="8:18">
      <c r="H40" s="247">
        <v>36</v>
      </c>
      <c r="I40" s="2">
        <f t="shared" si="4"/>
        <v>55.2</v>
      </c>
      <c r="J40" s="2">
        <f t="shared" si="1"/>
        <v>155.19999999999999</v>
      </c>
      <c r="K40" s="168">
        <f t="shared" si="2"/>
        <v>55.2</v>
      </c>
      <c r="L40" s="7">
        <f t="shared" si="0"/>
        <v>255.2</v>
      </c>
      <c r="M40" s="7">
        <f t="shared" si="3"/>
        <v>36</v>
      </c>
      <c r="O40" s="9"/>
      <c r="Q40" s="92"/>
      <c r="R40" s="93"/>
    </row>
    <row r="41" spans="8:18">
      <c r="H41" s="247">
        <v>38</v>
      </c>
      <c r="I41" s="2">
        <f t="shared" si="4"/>
        <v>56.599999999999994</v>
      </c>
      <c r="J41" s="2">
        <f t="shared" si="1"/>
        <v>156.6</v>
      </c>
      <c r="K41" s="168">
        <f t="shared" si="2"/>
        <v>56.599999999999994</v>
      </c>
      <c r="L41" s="7">
        <f t="shared" si="0"/>
        <v>256.60000000000002</v>
      </c>
      <c r="M41" s="7">
        <f t="shared" si="3"/>
        <v>38</v>
      </c>
      <c r="O41" s="9"/>
      <c r="Q41" s="92"/>
      <c r="R41" s="93"/>
    </row>
    <row r="42" spans="8:18">
      <c r="H42" s="247">
        <v>40</v>
      </c>
      <c r="I42" s="2">
        <f t="shared" si="4"/>
        <v>58</v>
      </c>
      <c r="J42" s="2">
        <f t="shared" si="1"/>
        <v>158</v>
      </c>
      <c r="K42" s="168">
        <f t="shared" si="2"/>
        <v>58</v>
      </c>
      <c r="L42" s="7">
        <f t="shared" si="0"/>
        <v>258</v>
      </c>
      <c r="M42" s="7">
        <f t="shared" si="3"/>
        <v>40</v>
      </c>
      <c r="O42" s="9"/>
      <c r="Q42" s="92"/>
      <c r="R42" s="93"/>
    </row>
    <row r="43" spans="8:18">
      <c r="H43" s="247">
        <v>42</v>
      </c>
      <c r="I43" s="2">
        <f t="shared" si="4"/>
        <v>59.4</v>
      </c>
      <c r="J43" s="2">
        <f t="shared" si="1"/>
        <v>159.4</v>
      </c>
      <c r="K43" s="168">
        <f t="shared" si="2"/>
        <v>59.4</v>
      </c>
      <c r="L43" s="7">
        <f t="shared" si="0"/>
        <v>259.39999999999998</v>
      </c>
      <c r="M43" s="7">
        <f t="shared" si="3"/>
        <v>42</v>
      </c>
      <c r="O43" s="9"/>
      <c r="Q43" s="92"/>
      <c r="R43" s="93"/>
    </row>
    <row r="44" spans="8:18">
      <c r="H44" s="247">
        <v>44</v>
      </c>
      <c r="I44" s="2">
        <f t="shared" si="4"/>
        <v>60.8</v>
      </c>
      <c r="J44" s="2">
        <f t="shared" si="1"/>
        <v>160.80000000000001</v>
      </c>
      <c r="K44" s="168">
        <f t="shared" si="2"/>
        <v>60.8</v>
      </c>
      <c r="L44" s="7">
        <f t="shared" si="0"/>
        <v>260.8</v>
      </c>
      <c r="M44" s="7">
        <f t="shared" si="3"/>
        <v>44</v>
      </c>
      <c r="O44" s="9"/>
      <c r="Q44" s="92"/>
      <c r="R44" s="93"/>
    </row>
    <row r="45" spans="8:18">
      <c r="H45" s="247">
        <v>46</v>
      </c>
      <c r="I45" s="2">
        <f t="shared" si="4"/>
        <v>62.199999999999996</v>
      </c>
      <c r="J45" s="2">
        <f t="shared" si="1"/>
        <v>162.19999999999999</v>
      </c>
      <c r="K45" s="168">
        <f t="shared" si="2"/>
        <v>62.199999999999996</v>
      </c>
      <c r="L45" s="7">
        <f t="shared" si="0"/>
        <v>262.2</v>
      </c>
      <c r="M45" s="7">
        <f t="shared" si="3"/>
        <v>46</v>
      </c>
      <c r="O45" s="9"/>
      <c r="Q45" s="92"/>
      <c r="R45" s="93"/>
    </row>
    <row r="46" spans="8:18">
      <c r="H46" s="247">
        <v>48</v>
      </c>
      <c r="I46" s="2">
        <f t="shared" si="4"/>
        <v>63.599999999999994</v>
      </c>
      <c r="J46" s="2">
        <f t="shared" si="1"/>
        <v>163.6</v>
      </c>
      <c r="K46" s="168">
        <f t="shared" si="2"/>
        <v>63.599999999999994</v>
      </c>
      <c r="L46" s="7">
        <f t="shared" si="0"/>
        <v>263.60000000000002</v>
      </c>
      <c r="M46" s="7">
        <f t="shared" si="3"/>
        <v>48</v>
      </c>
      <c r="O46" s="9"/>
      <c r="Q46" s="92"/>
      <c r="R46" s="93"/>
    </row>
    <row r="47" spans="8:18">
      <c r="H47" s="247">
        <v>50</v>
      </c>
      <c r="I47" s="2">
        <f t="shared" si="4"/>
        <v>65</v>
      </c>
      <c r="J47" s="2">
        <f t="shared" si="1"/>
        <v>165</v>
      </c>
      <c r="K47" s="168">
        <f t="shared" si="2"/>
        <v>65</v>
      </c>
      <c r="L47" s="7">
        <f t="shared" si="0"/>
        <v>265</v>
      </c>
      <c r="M47" s="7">
        <f t="shared" si="3"/>
        <v>50</v>
      </c>
      <c r="O47" s="9"/>
      <c r="Q47" s="92"/>
      <c r="R47" s="93"/>
    </row>
    <row r="48" spans="8:18">
      <c r="H48" s="247">
        <v>52</v>
      </c>
      <c r="I48" s="2">
        <f t="shared" si="4"/>
        <v>66.400000000000006</v>
      </c>
      <c r="J48" s="2">
        <f t="shared" si="1"/>
        <v>166.4</v>
      </c>
      <c r="K48" s="168">
        <f t="shared" si="2"/>
        <v>66.400000000000006</v>
      </c>
      <c r="L48" s="7">
        <f t="shared" si="0"/>
        <v>266.39999999999998</v>
      </c>
      <c r="M48" s="7">
        <f t="shared" si="3"/>
        <v>52</v>
      </c>
      <c r="O48" s="9"/>
      <c r="Q48" s="92"/>
      <c r="R48" s="93"/>
    </row>
    <row r="49" spans="8:18">
      <c r="H49" s="247">
        <v>54</v>
      </c>
      <c r="I49" s="2">
        <f t="shared" si="4"/>
        <v>67.8</v>
      </c>
      <c r="J49" s="2">
        <f t="shared" si="1"/>
        <v>167.8</v>
      </c>
      <c r="K49" s="168">
        <f t="shared" si="2"/>
        <v>67.8</v>
      </c>
      <c r="L49" s="7">
        <f t="shared" si="0"/>
        <v>267.8</v>
      </c>
      <c r="M49" s="7">
        <f t="shared" si="3"/>
        <v>54</v>
      </c>
      <c r="O49" s="9"/>
      <c r="Q49" s="92"/>
      <c r="R49" s="93"/>
    </row>
    <row r="50" spans="8:18">
      <c r="H50" s="247">
        <v>56</v>
      </c>
      <c r="I50" s="2">
        <f t="shared" si="4"/>
        <v>69.199999999999989</v>
      </c>
      <c r="J50" s="2">
        <f t="shared" si="1"/>
        <v>169.2</v>
      </c>
      <c r="K50" s="168">
        <f t="shared" si="2"/>
        <v>69.199999999999989</v>
      </c>
      <c r="L50" s="7">
        <f t="shared" si="0"/>
        <v>269.2</v>
      </c>
      <c r="M50" s="7">
        <f t="shared" si="3"/>
        <v>56</v>
      </c>
      <c r="O50" s="9"/>
      <c r="Q50" s="92"/>
      <c r="R50" s="93"/>
    </row>
    <row r="51" spans="8:18">
      <c r="H51" s="247">
        <v>58</v>
      </c>
      <c r="I51" s="2">
        <f t="shared" si="4"/>
        <v>70.599999999999994</v>
      </c>
      <c r="J51" s="2">
        <f t="shared" si="1"/>
        <v>170.6</v>
      </c>
      <c r="K51" s="168">
        <f t="shared" si="2"/>
        <v>70.599999999999994</v>
      </c>
      <c r="L51" s="7">
        <f t="shared" si="0"/>
        <v>270.60000000000002</v>
      </c>
      <c r="M51" s="7">
        <f t="shared" si="3"/>
        <v>58</v>
      </c>
      <c r="O51" s="9"/>
      <c r="Q51" s="92"/>
      <c r="R51" s="93"/>
    </row>
    <row r="52" spans="8:18">
      <c r="H52" s="247">
        <v>60</v>
      </c>
      <c r="I52" s="2">
        <f t="shared" si="4"/>
        <v>72</v>
      </c>
      <c r="J52" s="2">
        <f t="shared" si="1"/>
        <v>172</v>
      </c>
      <c r="K52" s="168">
        <f t="shared" si="2"/>
        <v>72</v>
      </c>
      <c r="L52" s="7">
        <f t="shared" si="0"/>
        <v>272</v>
      </c>
      <c r="M52" s="7">
        <f t="shared" si="3"/>
        <v>60</v>
      </c>
      <c r="O52" s="9"/>
      <c r="Q52" s="92"/>
      <c r="R52" s="93"/>
    </row>
    <row r="53" spans="8:18">
      <c r="H53" s="247">
        <v>62</v>
      </c>
      <c r="I53" s="2">
        <f t="shared" si="4"/>
        <v>73.400000000000006</v>
      </c>
      <c r="J53" s="2">
        <f t="shared" si="1"/>
        <v>173.4</v>
      </c>
      <c r="K53" s="168">
        <f t="shared" si="2"/>
        <v>73.400000000000006</v>
      </c>
      <c r="L53" s="7">
        <f t="shared" si="0"/>
        <v>273.39999999999998</v>
      </c>
      <c r="M53" s="7">
        <f t="shared" si="3"/>
        <v>62</v>
      </c>
      <c r="O53" s="9"/>
      <c r="Q53" s="92"/>
      <c r="R53" s="93"/>
    </row>
    <row r="54" spans="8:18">
      <c r="H54" s="247">
        <v>64</v>
      </c>
      <c r="I54" s="2">
        <f t="shared" si="4"/>
        <v>74.8</v>
      </c>
      <c r="J54" s="2">
        <f t="shared" ref="J54:J85" si="5">I54+$D$9</f>
        <v>174.8</v>
      </c>
      <c r="K54" s="168">
        <f t="shared" si="2"/>
        <v>74.8</v>
      </c>
      <c r="L54" s="7">
        <f t="shared" si="0"/>
        <v>274.8</v>
      </c>
      <c r="M54" s="7">
        <f t="shared" si="3"/>
        <v>64</v>
      </c>
      <c r="O54" s="9"/>
      <c r="Q54" s="92"/>
      <c r="R54" s="93"/>
    </row>
    <row r="55" spans="8:18">
      <c r="H55" s="247">
        <v>66</v>
      </c>
      <c r="I55" s="2">
        <f t="shared" si="4"/>
        <v>76.199999999999989</v>
      </c>
      <c r="J55" s="2">
        <f t="shared" si="5"/>
        <v>176.2</v>
      </c>
      <c r="K55" s="168">
        <f t="shared" si="2"/>
        <v>76.199999999999989</v>
      </c>
      <c r="L55" s="7">
        <f t="shared" si="0"/>
        <v>276.2</v>
      </c>
      <c r="M55" s="7">
        <f t="shared" si="3"/>
        <v>66</v>
      </c>
      <c r="O55" s="9"/>
      <c r="Q55" s="92"/>
      <c r="R55" s="93"/>
    </row>
    <row r="56" spans="8:18">
      <c r="H56" s="247">
        <v>68</v>
      </c>
      <c r="I56" s="2">
        <f t="shared" si="4"/>
        <v>77.599999999999994</v>
      </c>
      <c r="J56" s="2">
        <f t="shared" si="5"/>
        <v>177.6</v>
      </c>
      <c r="K56" s="168">
        <f t="shared" si="2"/>
        <v>77.599999999999994</v>
      </c>
      <c r="L56" s="7">
        <f t="shared" si="0"/>
        <v>277.60000000000002</v>
      </c>
      <c r="M56" s="7">
        <f t="shared" si="3"/>
        <v>68</v>
      </c>
      <c r="O56" s="9"/>
      <c r="Q56" s="92"/>
      <c r="R56" s="93"/>
    </row>
    <row r="57" spans="8:18">
      <c r="H57" s="247">
        <v>70</v>
      </c>
      <c r="I57" s="2">
        <f t="shared" si="4"/>
        <v>79</v>
      </c>
      <c r="J57" s="2">
        <f t="shared" si="5"/>
        <v>179</v>
      </c>
      <c r="K57" s="168">
        <f t="shared" si="2"/>
        <v>79</v>
      </c>
      <c r="L57" s="7">
        <f t="shared" si="0"/>
        <v>279</v>
      </c>
      <c r="M57" s="7">
        <f t="shared" si="3"/>
        <v>70</v>
      </c>
      <c r="O57" s="9"/>
      <c r="Q57" s="92"/>
      <c r="R57" s="93"/>
    </row>
    <row r="58" spans="8:18">
      <c r="H58" s="247">
        <v>72</v>
      </c>
      <c r="I58" s="2">
        <f t="shared" si="4"/>
        <v>80.400000000000006</v>
      </c>
      <c r="J58" s="2">
        <f t="shared" si="5"/>
        <v>180.4</v>
      </c>
      <c r="K58" s="168">
        <f t="shared" si="2"/>
        <v>80.400000000000006</v>
      </c>
      <c r="L58" s="7">
        <f t="shared" si="0"/>
        <v>280.39999999999998</v>
      </c>
      <c r="M58" s="7">
        <f t="shared" si="3"/>
        <v>72</v>
      </c>
      <c r="O58" s="9"/>
      <c r="Q58" s="92"/>
      <c r="R58" s="93"/>
    </row>
    <row r="59" spans="8:18">
      <c r="H59" s="247">
        <v>74</v>
      </c>
      <c r="I59" s="2">
        <f t="shared" si="4"/>
        <v>81.8</v>
      </c>
      <c r="J59" s="2">
        <f t="shared" si="5"/>
        <v>181.8</v>
      </c>
      <c r="K59" s="168">
        <f t="shared" si="2"/>
        <v>81.8</v>
      </c>
      <c r="L59" s="7">
        <f t="shared" si="0"/>
        <v>281.8</v>
      </c>
      <c r="M59" s="7">
        <f t="shared" si="3"/>
        <v>74</v>
      </c>
      <c r="O59" s="9"/>
      <c r="Q59" s="92"/>
      <c r="R59" s="93"/>
    </row>
    <row r="60" spans="8:18">
      <c r="H60" s="247">
        <v>76</v>
      </c>
      <c r="I60" s="2">
        <f t="shared" si="4"/>
        <v>83.199999999999989</v>
      </c>
      <c r="J60" s="2">
        <f t="shared" si="5"/>
        <v>183.2</v>
      </c>
      <c r="K60" s="168">
        <f t="shared" si="2"/>
        <v>83.199999999999989</v>
      </c>
      <c r="L60" s="7">
        <f t="shared" si="0"/>
        <v>283.2</v>
      </c>
      <c r="M60" s="7">
        <f t="shared" si="3"/>
        <v>76</v>
      </c>
      <c r="O60" s="9"/>
    </row>
    <row r="61" spans="8:18">
      <c r="H61" s="247">
        <v>78</v>
      </c>
      <c r="I61" s="2">
        <f t="shared" si="4"/>
        <v>84.6</v>
      </c>
      <c r="J61" s="2">
        <f t="shared" si="5"/>
        <v>184.6</v>
      </c>
      <c r="K61" s="168">
        <f t="shared" si="2"/>
        <v>84.6</v>
      </c>
      <c r="L61" s="7">
        <f t="shared" si="0"/>
        <v>284.60000000000002</v>
      </c>
      <c r="M61" s="7">
        <f t="shared" si="3"/>
        <v>78</v>
      </c>
      <c r="O61" s="9"/>
    </row>
    <row r="62" spans="8:18">
      <c r="H62" s="247">
        <v>80</v>
      </c>
      <c r="I62" s="2">
        <f t="shared" si="4"/>
        <v>86</v>
      </c>
      <c r="J62" s="2">
        <f t="shared" si="5"/>
        <v>186</v>
      </c>
      <c r="K62" s="168">
        <f t="shared" si="2"/>
        <v>86</v>
      </c>
      <c r="L62" s="7">
        <f t="shared" si="0"/>
        <v>286</v>
      </c>
      <c r="M62" s="7">
        <f t="shared" si="3"/>
        <v>80</v>
      </c>
      <c r="O62" s="9"/>
    </row>
    <row r="63" spans="8:18">
      <c r="H63" s="247">
        <v>82</v>
      </c>
      <c r="I63" s="2">
        <f t="shared" si="4"/>
        <v>87.4</v>
      </c>
      <c r="J63" s="2">
        <f t="shared" si="5"/>
        <v>187.4</v>
      </c>
      <c r="K63" s="168">
        <f t="shared" si="2"/>
        <v>87.4</v>
      </c>
      <c r="L63" s="7">
        <f t="shared" si="0"/>
        <v>287.39999999999998</v>
      </c>
      <c r="M63" s="7">
        <f t="shared" si="3"/>
        <v>82</v>
      </c>
      <c r="O63" s="9"/>
    </row>
    <row r="64" spans="8:18">
      <c r="H64" s="247">
        <v>84</v>
      </c>
      <c r="I64" s="2">
        <f t="shared" si="4"/>
        <v>88.8</v>
      </c>
      <c r="J64" s="2">
        <f t="shared" si="5"/>
        <v>188.8</v>
      </c>
      <c r="K64" s="168">
        <f t="shared" si="2"/>
        <v>88.8</v>
      </c>
      <c r="L64" s="7">
        <f t="shared" si="0"/>
        <v>288.8</v>
      </c>
      <c r="M64" s="7">
        <f t="shared" si="3"/>
        <v>84</v>
      </c>
      <c r="O64" s="9"/>
    </row>
    <row r="65" spans="8:15">
      <c r="H65" s="247">
        <v>86</v>
      </c>
      <c r="I65" s="2">
        <f t="shared" si="4"/>
        <v>90.199999999999989</v>
      </c>
      <c r="J65" s="2">
        <f t="shared" si="5"/>
        <v>190.2</v>
      </c>
      <c r="K65" s="168">
        <f t="shared" si="2"/>
        <v>90.199999999999989</v>
      </c>
      <c r="L65" s="7">
        <f t="shared" si="0"/>
        <v>290.2</v>
      </c>
      <c r="M65" s="7">
        <f t="shared" si="3"/>
        <v>86</v>
      </c>
      <c r="O65" s="9"/>
    </row>
    <row r="66" spans="8:15">
      <c r="H66" s="247">
        <v>88</v>
      </c>
      <c r="I66" s="2">
        <f t="shared" si="4"/>
        <v>91.6</v>
      </c>
      <c r="J66" s="2">
        <f t="shared" si="5"/>
        <v>191.6</v>
      </c>
      <c r="K66" s="168">
        <f t="shared" si="2"/>
        <v>91.6</v>
      </c>
      <c r="L66" s="7">
        <f t="shared" si="0"/>
        <v>291.60000000000002</v>
      </c>
      <c r="M66" s="7">
        <f t="shared" si="3"/>
        <v>88</v>
      </c>
      <c r="O66" s="9"/>
    </row>
    <row r="67" spans="8:15">
      <c r="H67" s="247">
        <v>90</v>
      </c>
      <c r="I67" s="2">
        <f t="shared" si="4"/>
        <v>93</v>
      </c>
      <c r="J67" s="2">
        <f t="shared" si="5"/>
        <v>193</v>
      </c>
      <c r="K67" s="168">
        <f t="shared" si="2"/>
        <v>93</v>
      </c>
      <c r="L67" s="7">
        <f t="shared" si="0"/>
        <v>293</v>
      </c>
      <c r="M67" s="7">
        <f t="shared" si="3"/>
        <v>90</v>
      </c>
      <c r="O67" s="9"/>
    </row>
    <row r="68" spans="8:15">
      <c r="H68" s="247">
        <v>92</v>
      </c>
      <c r="I68" s="2">
        <f t="shared" si="4"/>
        <v>94.399999999999991</v>
      </c>
      <c r="J68" s="2">
        <f t="shared" si="5"/>
        <v>194.39999999999998</v>
      </c>
      <c r="K68" s="168">
        <f t="shared" si="2"/>
        <v>94.399999999999991</v>
      </c>
      <c r="L68" s="7">
        <f t="shared" si="0"/>
        <v>294.39999999999998</v>
      </c>
      <c r="M68" s="7">
        <f t="shared" si="3"/>
        <v>92</v>
      </c>
      <c r="O68" s="9"/>
    </row>
    <row r="69" spans="8:15">
      <c r="H69" s="247">
        <v>94</v>
      </c>
      <c r="I69" s="2">
        <f t="shared" si="4"/>
        <v>95.8</v>
      </c>
      <c r="J69" s="2">
        <f t="shared" si="5"/>
        <v>195.8</v>
      </c>
      <c r="K69" s="168">
        <f t="shared" si="2"/>
        <v>95.8</v>
      </c>
      <c r="L69" s="7">
        <f t="shared" si="0"/>
        <v>295.8</v>
      </c>
      <c r="M69" s="7">
        <f t="shared" si="3"/>
        <v>94</v>
      </c>
      <c r="O69" s="9"/>
    </row>
    <row r="70" spans="8:15">
      <c r="H70" s="247">
        <v>96</v>
      </c>
      <c r="I70" s="2">
        <f t="shared" si="4"/>
        <v>97.199999999999989</v>
      </c>
      <c r="J70" s="2">
        <f t="shared" si="5"/>
        <v>197.2</v>
      </c>
      <c r="K70" s="168">
        <f t="shared" si="2"/>
        <v>97.199999999999989</v>
      </c>
      <c r="L70" s="7">
        <f t="shared" si="0"/>
        <v>297.2</v>
      </c>
      <c r="M70" s="7">
        <f t="shared" si="3"/>
        <v>96</v>
      </c>
      <c r="O70" s="9"/>
    </row>
    <row r="71" spans="8:15">
      <c r="H71" s="247">
        <v>98</v>
      </c>
      <c r="I71" s="2">
        <f t="shared" si="4"/>
        <v>98.6</v>
      </c>
      <c r="J71" s="2">
        <f t="shared" si="5"/>
        <v>198.6</v>
      </c>
      <c r="K71" s="168">
        <f t="shared" si="2"/>
        <v>98.6</v>
      </c>
      <c r="L71" s="7">
        <f t="shared" si="0"/>
        <v>298.60000000000002</v>
      </c>
      <c r="M71" s="7">
        <f t="shared" si="3"/>
        <v>98</v>
      </c>
      <c r="O71" s="9"/>
    </row>
    <row r="72" spans="8:15">
      <c r="H72" s="247">
        <v>100</v>
      </c>
      <c r="I72" s="2">
        <f t="shared" si="4"/>
        <v>100</v>
      </c>
      <c r="J72" s="2">
        <f t="shared" si="5"/>
        <v>200</v>
      </c>
      <c r="K72" s="168">
        <f t="shared" si="2"/>
        <v>100</v>
      </c>
      <c r="L72" s="7">
        <f t="shared" si="0"/>
        <v>300</v>
      </c>
      <c r="M72" s="7">
        <f t="shared" si="3"/>
        <v>100</v>
      </c>
      <c r="O72" s="9"/>
    </row>
    <row r="73" spans="8:15">
      <c r="H73" s="247">
        <v>102</v>
      </c>
      <c r="I73" s="2">
        <f t="shared" si="4"/>
        <v>101.39999999999999</v>
      </c>
      <c r="J73" s="2">
        <f t="shared" si="5"/>
        <v>201.39999999999998</v>
      </c>
      <c r="K73" s="168">
        <f t="shared" si="2"/>
        <v>101.39999999999999</v>
      </c>
      <c r="L73" s="7">
        <f t="shared" si="0"/>
        <v>301.39999999999998</v>
      </c>
      <c r="M73" s="7">
        <f t="shared" si="3"/>
        <v>102</v>
      </c>
      <c r="O73" s="9"/>
    </row>
    <row r="74" spans="8:15">
      <c r="H74" s="247">
        <v>104</v>
      </c>
      <c r="I74" s="2">
        <f t="shared" si="4"/>
        <v>102.8</v>
      </c>
      <c r="J74" s="2">
        <f t="shared" si="5"/>
        <v>202.8</v>
      </c>
      <c r="K74" s="168">
        <f t="shared" si="2"/>
        <v>102.8</v>
      </c>
      <c r="L74" s="7">
        <f t="shared" si="0"/>
        <v>302.8</v>
      </c>
      <c r="M74" s="7">
        <f t="shared" si="3"/>
        <v>104</v>
      </c>
      <c r="O74" s="9"/>
    </row>
    <row r="75" spans="8:15">
      <c r="H75" s="247">
        <v>106</v>
      </c>
      <c r="I75" s="2">
        <f t="shared" si="4"/>
        <v>104.19999999999999</v>
      </c>
      <c r="J75" s="2">
        <f t="shared" si="5"/>
        <v>204.2</v>
      </c>
      <c r="K75" s="168">
        <f t="shared" si="2"/>
        <v>104.19999999999999</v>
      </c>
      <c r="L75" s="7">
        <f t="shared" si="0"/>
        <v>304.2</v>
      </c>
      <c r="M75" s="7">
        <f t="shared" si="3"/>
        <v>106</v>
      </c>
      <c r="O75" s="9"/>
    </row>
    <row r="76" spans="8:15">
      <c r="H76" s="247">
        <v>108</v>
      </c>
      <c r="I76" s="2">
        <f t="shared" si="4"/>
        <v>105.6</v>
      </c>
      <c r="J76" s="2">
        <f t="shared" si="5"/>
        <v>205.6</v>
      </c>
      <c r="K76" s="168">
        <f t="shared" si="2"/>
        <v>105.6</v>
      </c>
      <c r="L76" s="7">
        <f t="shared" si="0"/>
        <v>305.60000000000002</v>
      </c>
      <c r="M76" s="7">
        <f t="shared" si="3"/>
        <v>108</v>
      </c>
      <c r="O76" s="9"/>
    </row>
    <row r="77" spans="8:15">
      <c r="H77" s="247">
        <v>110</v>
      </c>
      <c r="I77" s="2">
        <f t="shared" si="4"/>
        <v>107</v>
      </c>
      <c r="J77" s="2">
        <f t="shared" si="5"/>
        <v>207</v>
      </c>
      <c r="K77" s="168">
        <f t="shared" si="2"/>
        <v>107</v>
      </c>
      <c r="L77" s="7">
        <f t="shared" si="0"/>
        <v>307</v>
      </c>
      <c r="M77" s="7">
        <f t="shared" si="3"/>
        <v>110</v>
      </c>
      <c r="O77" s="9"/>
    </row>
    <row r="78" spans="8:15">
      <c r="H78" s="247">
        <v>112</v>
      </c>
      <c r="I78" s="2">
        <f t="shared" si="4"/>
        <v>108.39999999999999</v>
      </c>
      <c r="J78" s="2">
        <f t="shared" si="5"/>
        <v>208.39999999999998</v>
      </c>
      <c r="K78" s="168">
        <f t="shared" si="2"/>
        <v>108.39999999999999</v>
      </c>
      <c r="L78" s="7">
        <f t="shared" si="0"/>
        <v>308.39999999999998</v>
      </c>
      <c r="M78" s="7">
        <f t="shared" si="3"/>
        <v>112</v>
      </c>
      <c r="O78" s="9"/>
    </row>
    <row r="79" spans="8:15">
      <c r="H79" s="247">
        <v>114</v>
      </c>
      <c r="I79" s="2">
        <f t="shared" si="4"/>
        <v>109.8</v>
      </c>
      <c r="J79" s="2">
        <f t="shared" si="5"/>
        <v>209.8</v>
      </c>
      <c r="K79" s="168">
        <f t="shared" si="2"/>
        <v>109.8</v>
      </c>
      <c r="L79" s="7">
        <f t="shared" si="0"/>
        <v>309.8</v>
      </c>
      <c r="M79" s="7">
        <f t="shared" si="3"/>
        <v>114</v>
      </c>
      <c r="O79" s="9"/>
    </row>
    <row r="80" spans="8:15">
      <c r="H80" s="247">
        <v>116</v>
      </c>
      <c r="I80" s="2">
        <f t="shared" si="4"/>
        <v>111.19999999999999</v>
      </c>
      <c r="J80" s="2">
        <f t="shared" si="5"/>
        <v>211.2</v>
      </c>
      <c r="K80" s="168">
        <f t="shared" si="2"/>
        <v>111.19999999999999</v>
      </c>
      <c r="L80" s="7">
        <f t="shared" si="0"/>
        <v>311.2</v>
      </c>
      <c r="M80" s="7">
        <f t="shared" si="3"/>
        <v>116</v>
      </c>
      <c r="O80" s="9"/>
    </row>
    <row r="81" spans="8:15">
      <c r="H81" s="247">
        <v>118</v>
      </c>
      <c r="I81" s="2">
        <f t="shared" si="4"/>
        <v>112.6</v>
      </c>
      <c r="J81" s="2">
        <f t="shared" si="5"/>
        <v>212.6</v>
      </c>
      <c r="K81" s="168">
        <f t="shared" si="2"/>
        <v>112.6</v>
      </c>
      <c r="L81" s="7">
        <f t="shared" si="0"/>
        <v>312.60000000000002</v>
      </c>
      <c r="M81" s="7">
        <f t="shared" si="3"/>
        <v>118</v>
      </c>
      <c r="O81" s="9"/>
    </row>
    <row r="82" spans="8:15">
      <c r="H82" s="247">
        <v>120</v>
      </c>
      <c r="I82" s="2">
        <f t="shared" si="4"/>
        <v>114</v>
      </c>
      <c r="J82" s="2">
        <f t="shared" si="5"/>
        <v>214</v>
      </c>
      <c r="K82" s="168">
        <f t="shared" si="2"/>
        <v>114</v>
      </c>
      <c r="L82" s="7">
        <f t="shared" si="0"/>
        <v>314</v>
      </c>
      <c r="M82" s="7">
        <f t="shared" si="3"/>
        <v>120</v>
      </c>
      <c r="O82" s="9"/>
    </row>
    <row r="83" spans="8:15">
      <c r="H83" s="247">
        <v>122</v>
      </c>
      <c r="I83" s="2">
        <f t="shared" si="4"/>
        <v>115.39999999999999</v>
      </c>
      <c r="J83" s="2">
        <f t="shared" si="5"/>
        <v>215.39999999999998</v>
      </c>
      <c r="K83" s="168">
        <f t="shared" si="2"/>
        <v>115.39999999999999</v>
      </c>
      <c r="L83" s="7">
        <f t="shared" si="0"/>
        <v>315.39999999999998</v>
      </c>
      <c r="M83" s="7">
        <f t="shared" si="3"/>
        <v>122</v>
      </c>
      <c r="O83" s="9"/>
    </row>
    <row r="84" spans="8:15">
      <c r="H84" s="247">
        <v>124</v>
      </c>
      <c r="I84" s="2">
        <f t="shared" si="4"/>
        <v>116.8</v>
      </c>
      <c r="J84" s="2">
        <f t="shared" si="5"/>
        <v>216.8</v>
      </c>
      <c r="K84" s="168">
        <f t="shared" si="2"/>
        <v>116.8</v>
      </c>
      <c r="L84" s="7">
        <f t="shared" si="0"/>
        <v>316.8</v>
      </c>
      <c r="M84" s="7">
        <f t="shared" si="3"/>
        <v>124</v>
      </c>
      <c r="O84" s="9"/>
    </row>
    <row r="85" spans="8:15">
      <c r="H85" s="247">
        <v>126</v>
      </c>
      <c r="I85" s="2">
        <f t="shared" si="4"/>
        <v>118.19999999999999</v>
      </c>
      <c r="J85" s="2">
        <f t="shared" si="5"/>
        <v>218.2</v>
      </c>
      <c r="K85" s="168">
        <f t="shared" si="2"/>
        <v>118.19999999999999</v>
      </c>
      <c r="L85" s="7">
        <f t="shared" si="0"/>
        <v>318.2</v>
      </c>
      <c r="M85" s="7">
        <f t="shared" si="3"/>
        <v>126</v>
      </c>
      <c r="O85" s="9"/>
    </row>
    <row r="86" spans="8:15">
      <c r="H86" s="247">
        <v>128</v>
      </c>
      <c r="I86" s="2">
        <f t="shared" si="4"/>
        <v>119.6</v>
      </c>
      <c r="J86" s="2">
        <f t="shared" ref="J86:J149" si="6">I86+$D$9</f>
        <v>219.6</v>
      </c>
      <c r="K86" s="168">
        <f t="shared" si="2"/>
        <v>119.6</v>
      </c>
      <c r="L86" s="7">
        <f t="shared" ref="L86:L149" si="7">K86+$E$9</f>
        <v>319.60000000000002</v>
      </c>
      <c r="M86" s="7">
        <f t="shared" si="3"/>
        <v>128</v>
      </c>
      <c r="O86" s="9"/>
    </row>
    <row r="87" spans="8:15">
      <c r="H87" s="247">
        <v>130</v>
      </c>
      <c r="I87" s="2">
        <f t="shared" si="4"/>
        <v>121</v>
      </c>
      <c r="J87" s="2">
        <f t="shared" si="6"/>
        <v>221</v>
      </c>
      <c r="K87" s="168">
        <f t="shared" ref="K87:K150" si="8">$E$10+$E$11*H87</f>
        <v>121</v>
      </c>
      <c r="L87" s="7">
        <f t="shared" si="7"/>
        <v>321</v>
      </c>
      <c r="M87" s="7">
        <f t="shared" ref="M87:M150" si="9">H87</f>
        <v>130</v>
      </c>
      <c r="O87" s="9"/>
    </row>
    <row r="88" spans="8:15">
      <c r="H88" s="247">
        <v>132</v>
      </c>
      <c r="I88" s="2">
        <f t="shared" ref="I88:I151" si="10">$D$10+$D$11*H88</f>
        <v>122.39999999999999</v>
      </c>
      <c r="J88" s="2">
        <f t="shared" si="6"/>
        <v>222.39999999999998</v>
      </c>
      <c r="K88" s="168">
        <f t="shared" si="8"/>
        <v>122.39999999999999</v>
      </c>
      <c r="L88" s="7">
        <f t="shared" si="7"/>
        <v>322.39999999999998</v>
      </c>
      <c r="M88" s="7">
        <f t="shared" si="9"/>
        <v>132</v>
      </c>
      <c r="O88" s="9"/>
    </row>
    <row r="89" spans="8:15">
      <c r="H89" s="247">
        <v>134</v>
      </c>
      <c r="I89" s="2">
        <f t="shared" si="10"/>
        <v>123.8</v>
      </c>
      <c r="J89" s="2">
        <f t="shared" si="6"/>
        <v>223.8</v>
      </c>
      <c r="K89" s="168">
        <f t="shared" si="8"/>
        <v>123.8</v>
      </c>
      <c r="L89" s="7">
        <f t="shared" si="7"/>
        <v>323.8</v>
      </c>
      <c r="M89" s="7">
        <f t="shared" si="9"/>
        <v>134</v>
      </c>
      <c r="O89" s="9"/>
    </row>
    <row r="90" spans="8:15">
      <c r="H90" s="247">
        <v>136</v>
      </c>
      <c r="I90" s="2">
        <f t="shared" si="10"/>
        <v>125.19999999999999</v>
      </c>
      <c r="J90" s="2">
        <f t="shared" si="6"/>
        <v>225.2</v>
      </c>
      <c r="K90" s="168">
        <f t="shared" si="8"/>
        <v>125.19999999999999</v>
      </c>
      <c r="L90" s="7">
        <f t="shared" si="7"/>
        <v>325.2</v>
      </c>
      <c r="M90" s="7">
        <f t="shared" si="9"/>
        <v>136</v>
      </c>
      <c r="O90" s="9"/>
    </row>
    <row r="91" spans="8:15">
      <c r="H91" s="247">
        <v>138</v>
      </c>
      <c r="I91" s="2">
        <f t="shared" si="10"/>
        <v>126.6</v>
      </c>
      <c r="J91" s="2">
        <f t="shared" si="6"/>
        <v>226.6</v>
      </c>
      <c r="K91" s="168">
        <f t="shared" si="8"/>
        <v>126.6</v>
      </c>
      <c r="L91" s="7">
        <f t="shared" si="7"/>
        <v>326.60000000000002</v>
      </c>
      <c r="M91" s="7">
        <f t="shared" si="9"/>
        <v>138</v>
      </c>
      <c r="O91" s="9"/>
    </row>
    <row r="92" spans="8:15">
      <c r="H92" s="247">
        <v>140</v>
      </c>
      <c r="I92" s="2">
        <f t="shared" si="10"/>
        <v>128</v>
      </c>
      <c r="J92" s="2">
        <f t="shared" si="6"/>
        <v>228</v>
      </c>
      <c r="K92" s="168">
        <f t="shared" si="8"/>
        <v>128</v>
      </c>
      <c r="L92" s="7">
        <f t="shared" si="7"/>
        <v>328</v>
      </c>
      <c r="M92" s="7">
        <f t="shared" si="9"/>
        <v>140</v>
      </c>
      <c r="O92" s="9"/>
    </row>
    <row r="93" spans="8:15">
      <c r="H93" s="247">
        <v>142</v>
      </c>
      <c r="I93" s="2">
        <f t="shared" si="10"/>
        <v>129.39999999999998</v>
      </c>
      <c r="J93" s="2">
        <f t="shared" si="6"/>
        <v>229.39999999999998</v>
      </c>
      <c r="K93" s="168">
        <f t="shared" si="8"/>
        <v>129.39999999999998</v>
      </c>
      <c r="L93" s="7">
        <f t="shared" si="7"/>
        <v>329.4</v>
      </c>
      <c r="M93" s="7">
        <f t="shared" si="9"/>
        <v>142</v>
      </c>
      <c r="O93" s="9"/>
    </row>
    <row r="94" spans="8:15">
      <c r="H94" s="247">
        <v>144</v>
      </c>
      <c r="I94" s="2">
        <f t="shared" si="10"/>
        <v>130.80000000000001</v>
      </c>
      <c r="J94" s="2">
        <f t="shared" si="6"/>
        <v>230.8</v>
      </c>
      <c r="K94" s="168">
        <f t="shared" si="8"/>
        <v>130.80000000000001</v>
      </c>
      <c r="L94" s="7">
        <f t="shared" si="7"/>
        <v>330.8</v>
      </c>
      <c r="M94" s="7">
        <f t="shared" si="9"/>
        <v>144</v>
      </c>
      <c r="O94" s="9"/>
    </row>
    <row r="95" spans="8:15">
      <c r="H95" s="247">
        <v>146</v>
      </c>
      <c r="I95" s="2">
        <f t="shared" si="10"/>
        <v>132.19999999999999</v>
      </c>
      <c r="J95" s="2">
        <f t="shared" si="6"/>
        <v>232.2</v>
      </c>
      <c r="K95" s="168">
        <f t="shared" si="8"/>
        <v>132.19999999999999</v>
      </c>
      <c r="L95" s="7">
        <f t="shared" si="7"/>
        <v>332.2</v>
      </c>
      <c r="M95" s="7">
        <f t="shared" si="9"/>
        <v>146</v>
      </c>
      <c r="O95" s="9"/>
    </row>
    <row r="96" spans="8:15">
      <c r="H96" s="247">
        <v>148</v>
      </c>
      <c r="I96" s="2">
        <f t="shared" si="10"/>
        <v>133.6</v>
      </c>
      <c r="J96" s="2">
        <f t="shared" si="6"/>
        <v>233.6</v>
      </c>
      <c r="K96" s="168">
        <f t="shared" si="8"/>
        <v>133.6</v>
      </c>
      <c r="L96" s="7">
        <f t="shared" si="7"/>
        <v>333.6</v>
      </c>
      <c r="M96" s="7">
        <f t="shared" si="9"/>
        <v>148</v>
      </c>
      <c r="O96" s="9"/>
    </row>
    <row r="97" spans="8:15">
      <c r="H97" s="247">
        <v>150</v>
      </c>
      <c r="I97" s="2">
        <f t="shared" si="10"/>
        <v>135</v>
      </c>
      <c r="J97" s="2">
        <f t="shared" si="6"/>
        <v>235</v>
      </c>
      <c r="K97" s="168">
        <f t="shared" si="8"/>
        <v>135</v>
      </c>
      <c r="L97" s="7">
        <f t="shared" si="7"/>
        <v>335</v>
      </c>
      <c r="M97" s="7">
        <f t="shared" si="9"/>
        <v>150</v>
      </c>
      <c r="O97" s="9"/>
    </row>
    <row r="98" spans="8:15">
      <c r="H98" s="247">
        <v>152</v>
      </c>
      <c r="I98" s="2">
        <f t="shared" si="10"/>
        <v>136.39999999999998</v>
      </c>
      <c r="J98" s="2">
        <f t="shared" si="6"/>
        <v>236.39999999999998</v>
      </c>
      <c r="K98" s="168">
        <f t="shared" si="8"/>
        <v>136.39999999999998</v>
      </c>
      <c r="L98" s="7">
        <f t="shared" si="7"/>
        <v>336.4</v>
      </c>
      <c r="M98" s="7">
        <f t="shared" si="9"/>
        <v>152</v>
      </c>
      <c r="O98" s="9"/>
    </row>
    <row r="99" spans="8:15">
      <c r="H99" s="247">
        <v>154</v>
      </c>
      <c r="I99" s="2">
        <f t="shared" si="10"/>
        <v>137.80000000000001</v>
      </c>
      <c r="J99" s="2">
        <f t="shared" si="6"/>
        <v>237.8</v>
      </c>
      <c r="K99" s="168">
        <f t="shared" si="8"/>
        <v>137.80000000000001</v>
      </c>
      <c r="L99" s="7">
        <f t="shared" si="7"/>
        <v>337.8</v>
      </c>
      <c r="M99" s="7">
        <f t="shared" si="9"/>
        <v>154</v>
      </c>
      <c r="O99" s="9"/>
    </row>
    <row r="100" spans="8:15">
      <c r="H100" s="247">
        <v>156</v>
      </c>
      <c r="I100" s="2">
        <f t="shared" si="10"/>
        <v>139.19999999999999</v>
      </c>
      <c r="J100" s="2">
        <f t="shared" si="6"/>
        <v>239.2</v>
      </c>
      <c r="K100" s="168">
        <f t="shared" si="8"/>
        <v>139.19999999999999</v>
      </c>
      <c r="L100" s="7">
        <f t="shared" si="7"/>
        <v>339.2</v>
      </c>
      <c r="M100" s="7">
        <f t="shared" si="9"/>
        <v>156</v>
      </c>
      <c r="O100" s="9"/>
    </row>
    <row r="101" spans="8:15">
      <c r="H101" s="247">
        <v>158</v>
      </c>
      <c r="I101" s="2">
        <f t="shared" si="10"/>
        <v>140.6</v>
      </c>
      <c r="J101" s="2">
        <f t="shared" si="6"/>
        <v>240.6</v>
      </c>
      <c r="K101" s="168">
        <f t="shared" si="8"/>
        <v>140.6</v>
      </c>
      <c r="L101" s="7">
        <f t="shared" si="7"/>
        <v>340.6</v>
      </c>
      <c r="M101" s="7">
        <f t="shared" si="9"/>
        <v>158</v>
      </c>
      <c r="O101" s="9"/>
    </row>
    <row r="102" spans="8:15">
      <c r="H102" s="247">
        <v>160</v>
      </c>
      <c r="I102" s="2">
        <f t="shared" si="10"/>
        <v>142</v>
      </c>
      <c r="J102" s="2">
        <f t="shared" si="6"/>
        <v>242</v>
      </c>
      <c r="K102" s="168">
        <f t="shared" si="8"/>
        <v>142</v>
      </c>
      <c r="L102" s="7">
        <f t="shared" si="7"/>
        <v>342</v>
      </c>
      <c r="M102" s="7">
        <f t="shared" si="9"/>
        <v>160</v>
      </c>
      <c r="O102" s="9"/>
    </row>
    <row r="103" spans="8:15">
      <c r="H103" s="247">
        <v>162</v>
      </c>
      <c r="I103" s="2">
        <f t="shared" si="10"/>
        <v>143.39999999999998</v>
      </c>
      <c r="J103" s="2">
        <f t="shared" si="6"/>
        <v>243.39999999999998</v>
      </c>
      <c r="K103" s="168">
        <f t="shared" si="8"/>
        <v>143.39999999999998</v>
      </c>
      <c r="L103" s="7">
        <f t="shared" si="7"/>
        <v>343.4</v>
      </c>
      <c r="M103" s="7">
        <f t="shared" si="9"/>
        <v>162</v>
      </c>
      <c r="O103" s="9"/>
    </row>
    <row r="104" spans="8:15">
      <c r="H104" s="247">
        <v>164</v>
      </c>
      <c r="I104" s="2">
        <f t="shared" si="10"/>
        <v>144.80000000000001</v>
      </c>
      <c r="J104" s="2">
        <f t="shared" si="6"/>
        <v>244.8</v>
      </c>
      <c r="K104" s="168">
        <f t="shared" si="8"/>
        <v>144.80000000000001</v>
      </c>
      <c r="L104" s="7">
        <f t="shared" si="7"/>
        <v>344.8</v>
      </c>
      <c r="M104" s="7">
        <f t="shared" si="9"/>
        <v>164</v>
      </c>
      <c r="O104" s="9"/>
    </row>
    <row r="105" spans="8:15">
      <c r="H105" s="247">
        <v>166</v>
      </c>
      <c r="I105" s="2">
        <f t="shared" si="10"/>
        <v>146.19999999999999</v>
      </c>
      <c r="J105" s="2">
        <f t="shared" si="6"/>
        <v>246.2</v>
      </c>
      <c r="K105" s="168">
        <f t="shared" si="8"/>
        <v>146.19999999999999</v>
      </c>
      <c r="L105" s="7">
        <f t="shared" si="7"/>
        <v>346.2</v>
      </c>
      <c r="M105" s="7">
        <f t="shared" si="9"/>
        <v>166</v>
      </c>
      <c r="O105" s="9"/>
    </row>
    <row r="106" spans="8:15">
      <c r="H106" s="247">
        <v>168</v>
      </c>
      <c r="I106" s="2">
        <f t="shared" si="10"/>
        <v>147.6</v>
      </c>
      <c r="J106" s="2">
        <f t="shared" si="6"/>
        <v>247.6</v>
      </c>
      <c r="K106" s="168">
        <f t="shared" si="8"/>
        <v>147.6</v>
      </c>
      <c r="L106" s="7">
        <f t="shared" si="7"/>
        <v>347.6</v>
      </c>
      <c r="M106" s="7">
        <f t="shared" si="9"/>
        <v>168</v>
      </c>
      <c r="O106" s="9"/>
    </row>
    <row r="107" spans="8:15">
      <c r="H107" s="247">
        <v>170</v>
      </c>
      <c r="I107" s="2">
        <f t="shared" si="10"/>
        <v>149</v>
      </c>
      <c r="J107" s="2">
        <f t="shared" si="6"/>
        <v>249</v>
      </c>
      <c r="K107" s="168">
        <f t="shared" si="8"/>
        <v>149</v>
      </c>
      <c r="L107" s="7">
        <f t="shared" si="7"/>
        <v>349</v>
      </c>
      <c r="M107" s="7">
        <f t="shared" si="9"/>
        <v>170</v>
      </c>
      <c r="O107" s="9"/>
    </row>
    <row r="108" spans="8:15">
      <c r="H108" s="247">
        <v>172</v>
      </c>
      <c r="I108" s="2">
        <f t="shared" si="10"/>
        <v>150.39999999999998</v>
      </c>
      <c r="J108" s="2">
        <f t="shared" si="6"/>
        <v>250.39999999999998</v>
      </c>
      <c r="K108" s="168">
        <f t="shared" si="8"/>
        <v>150.39999999999998</v>
      </c>
      <c r="L108" s="7">
        <f t="shared" si="7"/>
        <v>350.4</v>
      </c>
      <c r="M108" s="7">
        <f t="shared" si="9"/>
        <v>172</v>
      </c>
      <c r="O108" s="9"/>
    </row>
    <row r="109" spans="8:15">
      <c r="H109" s="247">
        <v>174</v>
      </c>
      <c r="I109" s="2">
        <f t="shared" si="10"/>
        <v>151.80000000000001</v>
      </c>
      <c r="J109" s="2">
        <f t="shared" si="6"/>
        <v>251.8</v>
      </c>
      <c r="K109" s="168">
        <f t="shared" si="8"/>
        <v>151.80000000000001</v>
      </c>
      <c r="L109" s="7">
        <f t="shared" si="7"/>
        <v>351.8</v>
      </c>
      <c r="M109" s="7">
        <f t="shared" si="9"/>
        <v>174</v>
      </c>
      <c r="O109" s="9"/>
    </row>
    <row r="110" spans="8:15">
      <c r="H110" s="247">
        <v>176</v>
      </c>
      <c r="I110" s="2">
        <f t="shared" si="10"/>
        <v>153.19999999999999</v>
      </c>
      <c r="J110" s="2">
        <f t="shared" si="6"/>
        <v>253.2</v>
      </c>
      <c r="K110" s="168">
        <f t="shared" si="8"/>
        <v>153.19999999999999</v>
      </c>
      <c r="L110" s="7">
        <f t="shared" si="7"/>
        <v>353.2</v>
      </c>
      <c r="M110" s="7">
        <f t="shared" si="9"/>
        <v>176</v>
      </c>
      <c r="O110" s="9"/>
    </row>
    <row r="111" spans="8:15">
      <c r="H111" s="247">
        <v>178</v>
      </c>
      <c r="I111" s="2">
        <f t="shared" si="10"/>
        <v>154.6</v>
      </c>
      <c r="J111" s="2">
        <f t="shared" si="6"/>
        <v>254.6</v>
      </c>
      <c r="K111" s="168">
        <f t="shared" si="8"/>
        <v>154.6</v>
      </c>
      <c r="L111" s="7">
        <f t="shared" si="7"/>
        <v>354.6</v>
      </c>
      <c r="M111" s="7">
        <f t="shared" si="9"/>
        <v>178</v>
      </c>
      <c r="O111" s="9"/>
    </row>
    <row r="112" spans="8:15">
      <c r="H112" s="247">
        <v>180</v>
      </c>
      <c r="I112" s="2">
        <f t="shared" si="10"/>
        <v>156</v>
      </c>
      <c r="J112" s="2">
        <f t="shared" si="6"/>
        <v>256</v>
      </c>
      <c r="K112" s="168">
        <f t="shared" si="8"/>
        <v>156</v>
      </c>
      <c r="L112" s="7">
        <f t="shared" si="7"/>
        <v>356</v>
      </c>
      <c r="M112" s="7">
        <f t="shared" si="9"/>
        <v>180</v>
      </c>
      <c r="O112" s="9"/>
    </row>
    <row r="113" spans="8:15">
      <c r="H113" s="247">
        <v>182</v>
      </c>
      <c r="I113" s="2">
        <f t="shared" si="10"/>
        <v>157.39999999999998</v>
      </c>
      <c r="J113" s="2">
        <f t="shared" si="6"/>
        <v>257.39999999999998</v>
      </c>
      <c r="K113" s="168">
        <f t="shared" si="8"/>
        <v>157.39999999999998</v>
      </c>
      <c r="L113" s="7">
        <f t="shared" si="7"/>
        <v>357.4</v>
      </c>
      <c r="M113" s="7">
        <f t="shared" si="9"/>
        <v>182</v>
      </c>
      <c r="O113" s="9"/>
    </row>
    <row r="114" spans="8:15">
      <c r="H114" s="247">
        <v>184</v>
      </c>
      <c r="I114" s="2">
        <f t="shared" si="10"/>
        <v>158.79999999999998</v>
      </c>
      <c r="J114" s="2">
        <f t="shared" si="6"/>
        <v>258.79999999999995</v>
      </c>
      <c r="K114" s="168">
        <f t="shared" si="8"/>
        <v>158.79999999999998</v>
      </c>
      <c r="L114" s="7">
        <f t="shared" si="7"/>
        <v>358.79999999999995</v>
      </c>
      <c r="M114" s="7">
        <f t="shared" si="9"/>
        <v>184</v>
      </c>
      <c r="O114" s="9"/>
    </row>
    <row r="115" spans="8:15">
      <c r="H115" s="247">
        <v>186</v>
      </c>
      <c r="I115" s="2">
        <f t="shared" si="10"/>
        <v>160.19999999999999</v>
      </c>
      <c r="J115" s="2">
        <f t="shared" si="6"/>
        <v>260.2</v>
      </c>
      <c r="K115" s="168">
        <f t="shared" si="8"/>
        <v>160.19999999999999</v>
      </c>
      <c r="L115" s="7">
        <f t="shared" si="7"/>
        <v>360.2</v>
      </c>
      <c r="M115" s="7">
        <f t="shared" si="9"/>
        <v>186</v>
      </c>
      <c r="O115" s="9"/>
    </row>
    <row r="116" spans="8:15">
      <c r="H116" s="247">
        <v>188</v>
      </c>
      <c r="I116" s="2">
        <f t="shared" si="10"/>
        <v>161.6</v>
      </c>
      <c r="J116" s="2">
        <f t="shared" si="6"/>
        <v>261.60000000000002</v>
      </c>
      <c r="K116" s="168">
        <f t="shared" si="8"/>
        <v>161.6</v>
      </c>
      <c r="L116" s="7">
        <f t="shared" si="7"/>
        <v>361.6</v>
      </c>
      <c r="M116" s="7">
        <f t="shared" si="9"/>
        <v>188</v>
      </c>
      <c r="O116" s="9"/>
    </row>
    <row r="117" spans="8:15">
      <c r="H117" s="247">
        <v>190</v>
      </c>
      <c r="I117" s="2">
        <f t="shared" si="10"/>
        <v>163</v>
      </c>
      <c r="J117" s="2">
        <f t="shared" si="6"/>
        <v>263</v>
      </c>
      <c r="K117" s="168">
        <f t="shared" si="8"/>
        <v>163</v>
      </c>
      <c r="L117" s="7">
        <f t="shared" si="7"/>
        <v>363</v>
      </c>
      <c r="M117" s="7">
        <f t="shared" si="9"/>
        <v>190</v>
      </c>
      <c r="O117" s="9"/>
    </row>
    <row r="118" spans="8:15">
      <c r="H118" s="247">
        <v>192</v>
      </c>
      <c r="I118" s="2">
        <f t="shared" si="10"/>
        <v>164.39999999999998</v>
      </c>
      <c r="J118" s="2">
        <f t="shared" si="6"/>
        <v>264.39999999999998</v>
      </c>
      <c r="K118" s="168">
        <f t="shared" si="8"/>
        <v>164.39999999999998</v>
      </c>
      <c r="L118" s="7">
        <f t="shared" si="7"/>
        <v>364.4</v>
      </c>
      <c r="M118" s="7">
        <f t="shared" si="9"/>
        <v>192</v>
      </c>
      <c r="O118" s="9"/>
    </row>
    <row r="119" spans="8:15">
      <c r="H119" s="247">
        <v>194</v>
      </c>
      <c r="I119" s="2">
        <f t="shared" si="10"/>
        <v>165.79999999999998</v>
      </c>
      <c r="J119" s="2">
        <f t="shared" si="6"/>
        <v>265.79999999999995</v>
      </c>
      <c r="K119" s="168">
        <f t="shared" si="8"/>
        <v>165.79999999999998</v>
      </c>
      <c r="L119" s="7">
        <f t="shared" si="7"/>
        <v>365.79999999999995</v>
      </c>
      <c r="M119" s="7">
        <f t="shared" si="9"/>
        <v>194</v>
      </c>
      <c r="O119" s="9"/>
    </row>
    <row r="120" spans="8:15">
      <c r="H120" s="247">
        <v>196</v>
      </c>
      <c r="I120" s="2">
        <f t="shared" si="10"/>
        <v>167.2</v>
      </c>
      <c r="J120" s="2">
        <f t="shared" si="6"/>
        <v>267.2</v>
      </c>
      <c r="K120" s="168">
        <f t="shared" si="8"/>
        <v>167.2</v>
      </c>
      <c r="L120" s="7">
        <f t="shared" si="7"/>
        <v>367.2</v>
      </c>
      <c r="M120" s="7">
        <f t="shared" si="9"/>
        <v>196</v>
      </c>
      <c r="O120" s="9"/>
    </row>
    <row r="121" spans="8:15">
      <c r="H121" s="247">
        <v>198</v>
      </c>
      <c r="I121" s="2">
        <f t="shared" si="10"/>
        <v>168.6</v>
      </c>
      <c r="J121" s="2">
        <f t="shared" si="6"/>
        <v>268.60000000000002</v>
      </c>
      <c r="K121" s="168">
        <f t="shared" si="8"/>
        <v>168.6</v>
      </c>
      <c r="L121" s="7">
        <f t="shared" si="7"/>
        <v>368.6</v>
      </c>
      <c r="M121" s="7">
        <f t="shared" si="9"/>
        <v>198</v>
      </c>
      <c r="O121" s="9"/>
    </row>
    <row r="122" spans="8:15">
      <c r="H122" s="247">
        <v>200</v>
      </c>
      <c r="I122" s="2">
        <f t="shared" si="10"/>
        <v>170</v>
      </c>
      <c r="J122" s="2">
        <f t="shared" si="6"/>
        <v>270</v>
      </c>
      <c r="K122" s="168">
        <f t="shared" si="8"/>
        <v>170</v>
      </c>
      <c r="L122" s="7">
        <f t="shared" si="7"/>
        <v>370</v>
      </c>
      <c r="M122" s="7">
        <f t="shared" si="9"/>
        <v>200</v>
      </c>
      <c r="O122" s="9"/>
    </row>
    <row r="123" spans="8:15">
      <c r="H123" s="247">
        <v>202</v>
      </c>
      <c r="I123" s="2">
        <f t="shared" si="10"/>
        <v>171.39999999999998</v>
      </c>
      <c r="J123" s="2">
        <f t="shared" si="6"/>
        <v>271.39999999999998</v>
      </c>
      <c r="K123" s="168">
        <f t="shared" si="8"/>
        <v>171.39999999999998</v>
      </c>
      <c r="L123" s="7">
        <f t="shared" si="7"/>
        <v>371.4</v>
      </c>
      <c r="M123" s="7">
        <f t="shared" si="9"/>
        <v>202</v>
      </c>
      <c r="O123" s="9"/>
    </row>
    <row r="124" spans="8:15">
      <c r="H124" s="247">
        <v>204</v>
      </c>
      <c r="I124" s="2">
        <f t="shared" si="10"/>
        <v>172.79999999999998</v>
      </c>
      <c r="J124" s="2">
        <f t="shared" si="6"/>
        <v>272.79999999999995</v>
      </c>
      <c r="K124" s="168">
        <f t="shared" si="8"/>
        <v>172.79999999999998</v>
      </c>
      <c r="L124" s="7">
        <f t="shared" si="7"/>
        <v>372.79999999999995</v>
      </c>
      <c r="M124" s="7">
        <f t="shared" si="9"/>
        <v>204</v>
      </c>
      <c r="O124" s="9"/>
    </row>
    <row r="125" spans="8:15">
      <c r="H125" s="247">
        <v>206</v>
      </c>
      <c r="I125" s="2">
        <f t="shared" si="10"/>
        <v>174.2</v>
      </c>
      <c r="J125" s="2">
        <f t="shared" si="6"/>
        <v>274.2</v>
      </c>
      <c r="K125" s="168">
        <f t="shared" si="8"/>
        <v>174.2</v>
      </c>
      <c r="L125" s="7">
        <f t="shared" si="7"/>
        <v>374.2</v>
      </c>
      <c r="M125" s="7">
        <f t="shared" si="9"/>
        <v>206</v>
      </c>
      <c r="O125" s="9"/>
    </row>
    <row r="126" spans="8:15">
      <c r="H126" s="247">
        <v>208</v>
      </c>
      <c r="I126" s="2">
        <f t="shared" si="10"/>
        <v>175.6</v>
      </c>
      <c r="J126" s="2">
        <f t="shared" si="6"/>
        <v>275.60000000000002</v>
      </c>
      <c r="K126" s="168">
        <f t="shared" si="8"/>
        <v>175.6</v>
      </c>
      <c r="L126" s="7">
        <f t="shared" si="7"/>
        <v>375.6</v>
      </c>
      <c r="M126" s="7">
        <f t="shared" si="9"/>
        <v>208</v>
      </c>
      <c r="O126" s="9"/>
    </row>
    <row r="127" spans="8:15">
      <c r="H127" s="247">
        <v>210</v>
      </c>
      <c r="I127" s="2">
        <f t="shared" si="10"/>
        <v>177</v>
      </c>
      <c r="J127" s="2">
        <f t="shared" si="6"/>
        <v>277</v>
      </c>
      <c r="K127" s="168">
        <f t="shared" si="8"/>
        <v>177</v>
      </c>
      <c r="L127" s="7">
        <f t="shared" si="7"/>
        <v>377</v>
      </c>
      <c r="M127" s="7">
        <f t="shared" si="9"/>
        <v>210</v>
      </c>
      <c r="O127" s="9"/>
    </row>
    <row r="128" spans="8:15">
      <c r="H128" s="247">
        <v>212</v>
      </c>
      <c r="I128" s="2">
        <f t="shared" si="10"/>
        <v>178.39999999999998</v>
      </c>
      <c r="J128" s="2">
        <f t="shared" si="6"/>
        <v>278.39999999999998</v>
      </c>
      <c r="K128" s="168">
        <f t="shared" si="8"/>
        <v>178.39999999999998</v>
      </c>
      <c r="L128" s="7">
        <f t="shared" si="7"/>
        <v>378.4</v>
      </c>
      <c r="M128" s="7">
        <f t="shared" si="9"/>
        <v>212</v>
      </c>
      <c r="O128" s="9"/>
    </row>
    <row r="129" spans="8:15">
      <c r="H129" s="247">
        <v>214</v>
      </c>
      <c r="I129" s="2">
        <f t="shared" si="10"/>
        <v>179.79999999999998</v>
      </c>
      <c r="J129" s="2">
        <f t="shared" si="6"/>
        <v>279.79999999999995</v>
      </c>
      <c r="K129" s="168">
        <f t="shared" si="8"/>
        <v>179.79999999999998</v>
      </c>
      <c r="L129" s="7">
        <f t="shared" si="7"/>
        <v>379.79999999999995</v>
      </c>
      <c r="M129" s="7">
        <f t="shared" si="9"/>
        <v>214</v>
      </c>
      <c r="O129" s="9"/>
    </row>
    <row r="130" spans="8:15">
      <c r="H130" s="247">
        <v>216</v>
      </c>
      <c r="I130" s="2">
        <f t="shared" si="10"/>
        <v>181.2</v>
      </c>
      <c r="J130" s="2">
        <f t="shared" si="6"/>
        <v>281.2</v>
      </c>
      <c r="K130" s="168">
        <f t="shared" si="8"/>
        <v>181.2</v>
      </c>
      <c r="L130" s="7">
        <f t="shared" si="7"/>
        <v>381.2</v>
      </c>
      <c r="M130" s="7">
        <f t="shared" si="9"/>
        <v>216</v>
      </c>
      <c r="O130" s="9"/>
    </row>
    <row r="131" spans="8:15">
      <c r="H131" s="247">
        <v>218</v>
      </c>
      <c r="I131" s="2">
        <f t="shared" si="10"/>
        <v>182.6</v>
      </c>
      <c r="J131" s="2">
        <f t="shared" si="6"/>
        <v>282.60000000000002</v>
      </c>
      <c r="K131" s="168">
        <f t="shared" si="8"/>
        <v>182.6</v>
      </c>
      <c r="L131" s="7">
        <f t="shared" si="7"/>
        <v>382.6</v>
      </c>
      <c r="M131" s="7">
        <f t="shared" si="9"/>
        <v>218</v>
      </c>
      <c r="O131" s="9"/>
    </row>
    <row r="132" spans="8:15">
      <c r="H132" s="247">
        <v>220</v>
      </c>
      <c r="I132" s="2">
        <f t="shared" si="10"/>
        <v>184</v>
      </c>
      <c r="J132" s="2">
        <f t="shared" si="6"/>
        <v>284</v>
      </c>
      <c r="K132" s="168">
        <f t="shared" si="8"/>
        <v>184</v>
      </c>
      <c r="L132" s="7">
        <f t="shared" si="7"/>
        <v>384</v>
      </c>
      <c r="M132" s="7">
        <f t="shared" si="9"/>
        <v>220</v>
      </c>
      <c r="O132" s="9"/>
    </row>
    <row r="133" spans="8:15">
      <c r="H133" s="247">
        <v>222</v>
      </c>
      <c r="I133" s="2">
        <f t="shared" si="10"/>
        <v>185.39999999999998</v>
      </c>
      <c r="J133" s="2">
        <f t="shared" si="6"/>
        <v>285.39999999999998</v>
      </c>
      <c r="K133" s="168">
        <f t="shared" si="8"/>
        <v>185.39999999999998</v>
      </c>
      <c r="L133" s="7">
        <f t="shared" si="7"/>
        <v>385.4</v>
      </c>
      <c r="M133" s="7">
        <f t="shared" si="9"/>
        <v>222</v>
      </c>
      <c r="O133" s="9"/>
    </row>
    <row r="134" spans="8:15">
      <c r="H134" s="247">
        <v>224</v>
      </c>
      <c r="I134" s="2">
        <f t="shared" si="10"/>
        <v>186.79999999999998</v>
      </c>
      <c r="J134" s="2">
        <f t="shared" si="6"/>
        <v>286.79999999999995</v>
      </c>
      <c r="K134" s="168">
        <f t="shared" si="8"/>
        <v>186.79999999999998</v>
      </c>
      <c r="L134" s="7">
        <f t="shared" si="7"/>
        <v>386.79999999999995</v>
      </c>
      <c r="M134" s="7">
        <f t="shared" si="9"/>
        <v>224</v>
      </c>
      <c r="O134" s="9"/>
    </row>
    <row r="135" spans="8:15">
      <c r="H135" s="247">
        <v>226</v>
      </c>
      <c r="I135" s="2">
        <f t="shared" si="10"/>
        <v>188.2</v>
      </c>
      <c r="J135" s="2">
        <f t="shared" si="6"/>
        <v>288.2</v>
      </c>
      <c r="K135" s="168">
        <f t="shared" si="8"/>
        <v>188.2</v>
      </c>
      <c r="L135" s="7">
        <f t="shared" si="7"/>
        <v>388.2</v>
      </c>
      <c r="M135" s="7">
        <f t="shared" si="9"/>
        <v>226</v>
      </c>
      <c r="O135" s="9"/>
    </row>
    <row r="136" spans="8:15">
      <c r="H136" s="247">
        <v>228</v>
      </c>
      <c r="I136" s="2">
        <f t="shared" si="10"/>
        <v>189.6</v>
      </c>
      <c r="J136" s="2">
        <f t="shared" si="6"/>
        <v>289.60000000000002</v>
      </c>
      <c r="K136" s="168">
        <f t="shared" si="8"/>
        <v>189.6</v>
      </c>
      <c r="L136" s="7">
        <f t="shared" si="7"/>
        <v>389.6</v>
      </c>
      <c r="M136" s="7">
        <f t="shared" si="9"/>
        <v>228</v>
      </c>
      <c r="O136" s="9"/>
    </row>
    <row r="137" spans="8:15">
      <c r="H137" s="247">
        <v>230</v>
      </c>
      <c r="I137" s="2">
        <f t="shared" si="10"/>
        <v>191</v>
      </c>
      <c r="J137" s="2">
        <f t="shared" si="6"/>
        <v>291</v>
      </c>
      <c r="K137" s="168">
        <f t="shared" si="8"/>
        <v>191</v>
      </c>
      <c r="L137" s="7">
        <f t="shared" si="7"/>
        <v>391</v>
      </c>
      <c r="M137" s="7">
        <f t="shared" si="9"/>
        <v>230</v>
      </c>
      <c r="O137" s="9"/>
    </row>
    <row r="138" spans="8:15">
      <c r="H138" s="247">
        <v>232</v>
      </c>
      <c r="I138" s="2">
        <f t="shared" si="10"/>
        <v>192.39999999999998</v>
      </c>
      <c r="J138" s="2">
        <f t="shared" si="6"/>
        <v>292.39999999999998</v>
      </c>
      <c r="K138" s="168">
        <f t="shared" si="8"/>
        <v>192.39999999999998</v>
      </c>
      <c r="L138" s="7">
        <f t="shared" si="7"/>
        <v>392.4</v>
      </c>
      <c r="M138" s="7">
        <f t="shared" si="9"/>
        <v>232</v>
      </c>
      <c r="O138" s="9"/>
    </row>
    <row r="139" spans="8:15">
      <c r="H139" s="247">
        <v>234</v>
      </c>
      <c r="I139" s="2">
        <f t="shared" si="10"/>
        <v>193.79999999999998</v>
      </c>
      <c r="J139" s="2">
        <f t="shared" si="6"/>
        <v>293.79999999999995</v>
      </c>
      <c r="K139" s="168">
        <f t="shared" si="8"/>
        <v>193.79999999999998</v>
      </c>
      <c r="L139" s="7">
        <f t="shared" si="7"/>
        <v>393.79999999999995</v>
      </c>
      <c r="M139" s="7">
        <f t="shared" si="9"/>
        <v>234</v>
      </c>
      <c r="O139" s="9"/>
    </row>
    <row r="140" spans="8:15">
      <c r="H140" s="247">
        <v>236</v>
      </c>
      <c r="I140" s="2">
        <f t="shared" si="10"/>
        <v>195.2</v>
      </c>
      <c r="J140" s="2">
        <f t="shared" si="6"/>
        <v>295.2</v>
      </c>
      <c r="K140" s="168">
        <f t="shared" si="8"/>
        <v>195.2</v>
      </c>
      <c r="L140" s="7">
        <f t="shared" si="7"/>
        <v>395.2</v>
      </c>
      <c r="M140" s="7">
        <f t="shared" si="9"/>
        <v>236</v>
      </c>
      <c r="O140" s="9"/>
    </row>
    <row r="141" spans="8:15">
      <c r="H141" s="247">
        <v>238</v>
      </c>
      <c r="I141" s="2">
        <f t="shared" si="10"/>
        <v>196.6</v>
      </c>
      <c r="J141" s="2">
        <f t="shared" si="6"/>
        <v>296.60000000000002</v>
      </c>
      <c r="K141" s="168">
        <f t="shared" si="8"/>
        <v>196.6</v>
      </c>
      <c r="L141" s="7">
        <f t="shared" si="7"/>
        <v>396.6</v>
      </c>
      <c r="M141" s="7">
        <f t="shared" si="9"/>
        <v>238</v>
      </c>
      <c r="O141" s="9"/>
    </row>
    <row r="142" spans="8:15">
      <c r="H142" s="247">
        <v>240</v>
      </c>
      <c r="I142" s="2">
        <f t="shared" si="10"/>
        <v>198</v>
      </c>
      <c r="J142" s="2">
        <f t="shared" si="6"/>
        <v>298</v>
      </c>
      <c r="K142" s="168">
        <f t="shared" si="8"/>
        <v>198</v>
      </c>
      <c r="L142" s="7">
        <f t="shared" si="7"/>
        <v>398</v>
      </c>
      <c r="M142" s="7">
        <f t="shared" si="9"/>
        <v>240</v>
      </c>
      <c r="O142" s="9"/>
    </row>
    <row r="143" spans="8:15">
      <c r="H143" s="247">
        <v>242</v>
      </c>
      <c r="I143" s="2">
        <f t="shared" si="10"/>
        <v>199.39999999999998</v>
      </c>
      <c r="J143" s="2">
        <f t="shared" si="6"/>
        <v>299.39999999999998</v>
      </c>
      <c r="K143" s="168">
        <f t="shared" si="8"/>
        <v>199.39999999999998</v>
      </c>
      <c r="L143" s="7">
        <f t="shared" si="7"/>
        <v>399.4</v>
      </c>
      <c r="M143" s="7">
        <f t="shared" si="9"/>
        <v>242</v>
      </c>
      <c r="O143" s="9"/>
    </row>
    <row r="144" spans="8:15">
      <c r="H144" s="247">
        <v>244</v>
      </c>
      <c r="I144" s="2">
        <f t="shared" si="10"/>
        <v>200.79999999999998</v>
      </c>
      <c r="J144" s="2">
        <f t="shared" si="6"/>
        <v>300.79999999999995</v>
      </c>
      <c r="K144" s="168">
        <f t="shared" si="8"/>
        <v>200.79999999999998</v>
      </c>
      <c r="L144" s="7">
        <f t="shared" si="7"/>
        <v>400.79999999999995</v>
      </c>
      <c r="M144" s="7">
        <f t="shared" si="9"/>
        <v>244</v>
      </c>
      <c r="O144" s="9"/>
    </row>
    <row r="145" spans="8:15">
      <c r="H145" s="247">
        <v>246</v>
      </c>
      <c r="I145" s="2">
        <f t="shared" si="10"/>
        <v>202.2</v>
      </c>
      <c r="J145" s="2">
        <f t="shared" si="6"/>
        <v>302.2</v>
      </c>
      <c r="K145" s="168">
        <f t="shared" si="8"/>
        <v>202.2</v>
      </c>
      <c r="L145" s="7">
        <f t="shared" si="7"/>
        <v>402.2</v>
      </c>
      <c r="M145" s="7">
        <f t="shared" si="9"/>
        <v>246</v>
      </c>
      <c r="O145" s="9"/>
    </row>
    <row r="146" spans="8:15">
      <c r="H146" s="247">
        <v>248</v>
      </c>
      <c r="I146" s="2">
        <f t="shared" si="10"/>
        <v>203.6</v>
      </c>
      <c r="J146" s="2">
        <f t="shared" si="6"/>
        <v>303.60000000000002</v>
      </c>
      <c r="K146" s="168">
        <f t="shared" si="8"/>
        <v>203.6</v>
      </c>
      <c r="L146" s="7">
        <f t="shared" si="7"/>
        <v>403.6</v>
      </c>
      <c r="M146" s="7">
        <f t="shared" si="9"/>
        <v>248</v>
      </c>
      <c r="O146" s="9"/>
    </row>
    <row r="147" spans="8:15">
      <c r="H147" s="247">
        <v>250</v>
      </c>
      <c r="I147" s="2">
        <f t="shared" si="10"/>
        <v>205</v>
      </c>
      <c r="J147" s="2">
        <f t="shared" si="6"/>
        <v>305</v>
      </c>
      <c r="K147" s="168">
        <f t="shared" si="8"/>
        <v>205</v>
      </c>
      <c r="L147" s="7">
        <f t="shared" si="7"/>
        <v>405</v>
      </c>
      <c r="M147" s="7">
        <f t="shared" si="9"/>
        <v>250</v>
      </c>
      <c r="O147" s="9"/>
    </row>
    <row r="148" spans="8:15">
      <c r="H148" s="247">
        <v>252</v>
      </c>
      <c r="I148" s="2">
        <f t="shared" si="10"/>
        <v>206.39999999999998</v>
      </c>
      <c r="J148" s="2">
        <f t="shared" si="6"/>
        <v>306.39999999999998</v>
      </c>
      <c r="K148" s="168">
        <f t="shared" si="8"/>
        <v>206.39999999999998</v>
      </c>
      <c r="L148" s="7">
        <f t="shared" si="7"/>
        <v>406.4</v>
      </c>
      <c r="M148" s="7">
        <f t="shared" si="9"/>
        <v>252</v>
      </c>
      <c r="O148" s="9"/>
    </row>
    <row r="149" spans="8:15">
      <c r="H149" s="247">
        <v>254</v>
      </c>
      <c r="I149" s="2">
        <f t="shared" si="10"/>
        <v>207.79999999999998</v>
      </c>
      <c r="J149" s="2">
        <f t="shared" si="6"/>
        <v>307.79999999999995</v>
      </c>
      <c r="K149" s="168">
        <f t="shared" si="8"/>
        <v>207.79999999999998</v>
      </c>
      <c r="L149" s="7">
        <f t="shared" si="7"/>
        <v>407.79999999999995</v>
      </c>
      <c r="M149" s="7">
        <f t="shared" si="9"/>
        <v>254</v>
      </c>
      <c r="O149" s="9"/>
    </row>
    <row r="150" spans="8:15">
      <c r="H150" s="247">
        <v>256</v>
      </c>
      <c r="I150" s="2">
        <f t="shared" si="10"/>
        <v>209.2</v>
      </c>
      <c r="J150" s="2">
        <f t="shared" ref="J150:J213" si="11">I150+$D$9</f>
        <v>309.2</v>
      </c>
      <c r="K150" s="168">
        <f t="shared" si="8"/>
        <v>209.2</v>
      </c>
      <c r="L150" s="7">
        <f t="shared" ref="L150:L213" si="12">K150+$E$9</f>
        <v>409.2</v>
      </c>
      <c r="M150" s="7">
        <f t="shared" si="9"/>
        <v>256</v>
      </c>
      <c r="O150" s="9"/>
    </row>
    <row r="151" spans="8:15">
      <c r="H151" s="247">
        <v>258</v>
      </c>
      <c r="I151" s="2">
        <f t="shared" si="10"/>
        <v>210.6</v>
      </c>
      <c r="J151" s="2">
        <f t="shared" si="11"/>
        <v>310.60000000000002</v>
      </c>
      <c r="K151" s="168">
        <f t="shared" ref="K151:K214" si="13">$E$10+$E$11*H151</f>
        <v>210.6</v>
      </c>
      <c r="L151" s="7">
        <f t="shared" si="12"/>
        <v>410.6</v>
      </c>
      <c r="M151" s="7">
        <f t="shared" ref="M151:M214" si="14">H151</f>
        <v>258</v>
      </c>
      <c r="O151" s="9"/>
    </row>
    <row r="152" spans="8:15">
      <c r="H152" s="247">
        <v>260</v>
      </c>
      <c r="I152" s="2">
        <f t="shared" ref="I152:I215" si="15">$D$10+$D$11*H152</f>
        <v>212</v>
      </c>
      <c r="J152" s="2">
        <f t="shared" si="11"/>
        <v>312</v>
      </c>
      <c r="K152" s="168">
        <f t="shared" si="13"/>
        <v>212</v>
      </c>
      <c r="L152" s="7">
        <f t="shared" si="12"/>
        <v>412</v>
      </c>
      <c r="M152" s="7">
        <f t="shared" si="14"/>
        <v>260</v>
      </c>
      <c r="O152" s="9"/>
    </row>
    <row r="153" spans="8:15">
      <c r="H153" s="247">
        <v>262</v>
      </c>
      <c r="I153" s="2">
        <f t="shared" si="15"/>
        <v>213.39999999999998</v>
      </c>
      <c r="J153" s="2">
        <f t="shared" si="11"/>
        <v>313.39999999999998</v>
      </c>
      <c r="K153" s="168">
        <f t="shared" si="13"/>
        <v>213.39999999999998</v>
      </c>
      <c r="L153" s="7">
        <f t="shared" si="12"/>
        <v>413.4</v>
      </c>
      <c r="M153" s="7">
        <f t="shared" si="14"/>
        <v>262</v>
      </c>
      <c r="O153" s="9"/>
    </row>
    <row r="154" spans="8:15">
      <c r="H154" s="247">
        <v>264</v>
      </c>
      <c r="I154" s="2">
        <f t="shared" si="15"/>
        <v>214.79999999999998</v>
      </c>
      <c r="J154" s="2">
        <f t="shared" si="11"/>
        <v>314.79999999999995</v>
      </c>
      <c r="K154" s="168">
        <f t="shared" si="13"/>
        <v>214.79999999999998</v>
      </c>
      <c r="L154" s="7">
        <f t="shared" si="12"/>
        <v>414.79999999999995</v>
      </c>
      <c r="M154" s="7">
        <f t="shared" si="14"/>
        <v>264</v>
      </c>
      <c r="O154" s="9"/>
    </row>
    <row r="155" spans="8:15">
      <c r="H155" s="247">
        <v>266</v>
      </c>
      <c r="I155" s="2">
        <f t="shared" si="15"/>
        <v>216.2</v>
      </c>
      <c r="J155" s="2">
        <f t="shared" si="11"/>
        <v>316.2</v>
      </c>
      <c r="K155" s="168">
        <f t="shared" si="13"/>
        <v>216.2</v>
      </c>
      <c r="L155" s="7">
        <f t="shared" si="12"/>
        <v>416.2</v>
      </c>
      <c r="M155" s="7">
        <f t="shared" si="14"/>
        <v>266</v>
      </c>
      <c r="O155" s="9"/>
    </row>
    <row r="156" spans="8:15">
      <c r="H156" s="247">
        <v>268</v>
      </c>
      <c r="I156" s="2">
        <f t="shared" si="15"/>
        <v>217.6</v>
      </c>
      <c r="J156" s="2">
        <f t="shared" si="11"/>
        <v>317.60000000000002</v>
      </c>
      <c r="K156" s="168">
        <f t="shared" si="13"/>
        <v>217.6</v>
      </c>
      <c r="L156" s="7">
        <f t="shared" si="12"/>
        <v>417.6</v>
      </c>
      <c r="M156" s="7">
        <f t="shared" si="14"/>
        <v>268</v>
      </c>
      <c r="O156" s="9"/>
    </row>
    <row r="157" spans="8:15">
      <c r="H157" s="247">
        <v>270</v>
      </c>
      <c r="I157" s="2">
        <f t="shared" si="15"/>
        <v>219</v>
      </c>
      <c r="J157" s="2">
        <f t="shared" si="11"/>
        <v>319</v>
      </c>
      <c r="K157" s="168">
        <f t="shared" si="13"/>
        <v>219</v>
      </c>
      <c r="L157" s="7">
        <f t="shared" si="12"/>
        <v>419</v>
      </c>
      <c r="M157" s="7">
        <f t="shared" si="14"/>
        <v>270</v>
      </c>
      <c r="O157" s="9"/>
    </row>
    <row r="158" spans="8:15">
      <c r="H158" s="247">
        <v>272</v>
      </c>
      <c r="I158" s="2">
        <f t="shared" si="15"/>
        <v>220.39999999999998</v>
      </c>
      <c r="J158" s="2">
        <f t="shared" si="11"/>
        <v>320.39999999999998</v>
      </c>
      <c r="K158" s="168">
        <f t="shared" si="13"/>
        <v>220.39999999999998</v>
      </c>
      <c r="L158" s="7">
        <f t="shared" si="12"/>
        <v>420.4</v>
      </c>
      <c r="M158" s="7">
        <f t="shared" si="14"/>
        <v>272</v>
      </c>
      <c r="O158" s="9"/>
    </row>
    <row r="159" spans="8:15">
      <c r="H159" s="247">
        <v>274</v>
      </c>
      <c r="I159" s="2">
        <f t="shared" si="15"/>
        <v>221.79999999999998</v>
      </c>
      <c r="J159" s="2">
        <f t="shared" si="11"/>
        <v>321.79999999999995</v>
      </c>
      <c r="K159" s="168">
        <f t="shared" si="13"/>
        <v>221.79999999999998</v>
      </c>
      <c r="L159" s="7">
        <f t="shared" si="12"/>
        <v>421.79999999999995</v>
      </c>
      <c r="M159" s="7">
        <f t="shared" si="14"/>
        <v>274</v>
      </c>
      <c r="O159" s="9"/>
    </row>
    <row r="160" spans="8:15">
      <c r="H160" s="247">
        <v>276</v>
      </c>
      <c r="I160" s="2">
        <f t="shared" si="15"/>
        <v>223.2</v>
      </c>
      <c r="J160" s="2">
        <f t="shared" si="11"/>
        <v>323.2</v>
      </c>
      <c r="K160" s="168">
        <f t="shared" si="13"/>
        <v>223.2</v>
      </c>
      <c r="L160" s="7">
        <f t="shared" si="12"/>
        <v>423.2</v>
      </c>
      <c r="M160" s="7">
        <f t="shared" si="14"/>
        <v>276</v>
      </c>
      <c r="O160" s="9"/>
    </row>
    <row r="161" spans="8:15">
      <c r="H161" s="247">
        <v>278</v>
      </c>
      <c r="I161" s="2">
        <f t="shared" si="15"/>
        <v>224.6</v>
      </c>
      <c r="J161" s="2">
        <f t="shared" si="11"/>
        <v>324.60000000000002</v>
      </c>
      <c r="K161" s="168">
        <f t="shared" si="13"/>
        <v>224.6</v>
      </c>
      <c r="L161" s="7">
        <f t="shared" si="12"/>
        <v>424.6</v>
      </c>
      <c r="M161" s="7">
        <f t="shared" si="14"/>
        <v>278</v>
      </c>
      <c r="O161" s="9"/>
    </row>
    <row r="162" spans="8:15">
      <c r="H162" s="247">
        <v>280</v>
      </c>
      <c r="I162" s="2">
        <f t="shared" si="15"/>
        <v>226</v>
      </c>
      <c r="J162" s="2">
        <f t="shared" si="11"/>
        <v>326</v>
      </c>
      <c r="K162" s="168">
        <f t="shared" si="13"/>
        <v>226</v>
      </c>
      <c r="L162" s="7">
        <f t="shared" si="12"/>
        <v>426</v>
      </c>
      <c r="M162" s="7">
        <f t="shared" si="14"/>
        <v>280</v>
      </c>
      <c r="O162" s="9"/>
    </row>
    <row r="163" spans="8:15">
      <c r="H163" s="247">
        <v>282</v>
      </c>
      <c r="I163" s="2">
        <f t="shared" si="15"/>
        <v>227.39999999999998</v>
      </c>
      <c r="J163" s="2">
        <f t="shared" si="11"/>
        <v>327.39999999999998</v>
      </c>
      <c r="K163" s="168">
        <f t="shared" si="13"/>
        <v>227.39999999999998</v>
      </c>
      <c r="L163" s="7">
        <f t="shared" si="12"/>
        <v>427.4</v>
      </c>
      <c r="M163" s="7">
        <f t="shared" si="14"/>
        <v>282</v>
      </c>
      <c r="O163" s="9"/>
    </row>
    <row r="164" spans="8:15">
      <c r="H164" s="247">
        <v>284</v>
      </c>
      <c r="I164" s="2">
        <f t="shared" si="15"/>
        <v>228.79999999999998</v>
      </c>
      <c r="J164" s="2">
        <f t="shared" si="11"/>
        <v>328.79999999999995</v>
      </c>
      <c r="K164" s="168">
        <f t="shared" si="13"/>
        <v>228.79999999999998</v>
      </c>
      <c r="L164" s="7">
        <f t="shared" si="12"/>
        <v>428.79999999999995</v>
      </c>
      <c r="M164" s="7">
        <f t="shared" si="14"/>
        <v>284</v>
      </c>
      <c r="O164" s="9"/>
    </row>
    <row r="165" spans="8:15">
      <c r="H165" s="247">
        <v>286</v>
      </c>
      <c r="I165" s="2">
        <f t="shared" si="15"/>
        <v>230.2</v>
      </c>
      <c r="J165" s="2">
        <f t="shared" si="11"/>
        <v>330.2</v>
      </c>
      <c r="K165" s="168">
        <f t="shared" si="13"/>
        <v>230.2</v>
      </c>
      <c r="L165" s="7">
        <f t="shared" si="12"/>
        <v>430.2</v>
      </c>
      <c r="M165" s="7">
        <f t="shared" si="14"/>
        <v>286</v>
      </c>
      <c r="O165" s="9"/>
    </row>
    <row r="166" spans="8:15">
      <c r="H166" s="247">
        <v>288</v>
      </c>
      <c r="I166" s="2">
        <f t="shared" si="15"/>
        <v>231.6</v>
      </c>
      <c r="J166" s="2">
        <f t="shared" si="11"/>
        <v>331.6</v>
      </c>
      <c r="K166" s="168">
        <f t="shared" si="13"/>
        <v>231.6</v>
      </c>
      <c r="L166" s="7">
        <f t="shared" si="12"/>
        <v>431.6</v>
      </c>
      <c r="M166" s="7">
        <f t="shared" si="14"/>
        <v>288</v>
      </c>
      <c r="O166" s="9"/>
    </row>
    <row r="167" spans="8:15">
      <c r="H167" s="247">
        <v>290</v>
      </c>
      <c r="I167" s="2">
        <f t="shared" si="15"/>
        <v>233</v>
      </c>
      <c r="J167" s="2">
        <f t="shared" si="11"/>
        <v>333</v>
      </c>
      <c r="K167" s="168">
        <f t="shared" si="13"/>
        <v>233</v>
      </c>
      <c r="L167" s="7">
        <f t="shared" si="12"/>
        <v>433</v>
      </c>
      <c r="M167" s="7">
        <f t="shared" si="14"/>
        <v>290</v>
      </c>
      <c r="O167" s="9"/>
    </row>
    <row r="168" spans="8:15">
      <c r="H168" s="247">
        <v>292</v>
      </c>
      <c r="I168" s="2">
        <f t="shared" si="15"/>
        <v>234.39999999999998</v>
      </c>
      <c r="J168" s="2">
        <f t="shared" si="11"/>
        <v>334.4</v>
      </c>
      <c r="K168" s="168">
        <f t="shared" si="13"/>
        <v>234.39999999999998</v>
      </c>
      <c r="L168" s="7">
        <f t="shared" si="12"/>
        <v>434.4</v>
      </c>
      <c r="M168" s="7">
        <f t="shared" si="14"/>
        <v>292</v>
      </c>
      <c r="O168" s="9"/>
    </row>
    <row r="169" spans="8:15">
      <c r="H169" s="247">
        <v>294</v>
      </c>
      <c r="I169" s="2">
        <f t="shared" si="15"/>
        <v>235.79999999999998</v>
      </c>
      <c r="J169" s="2">
        <f t="shared" si="11"/>
        <v>335.79999999999995</v>
      </c>
      <c r="K169" s="168">
        <f t="shared" si="13"/>
        <v>235.79999999999998</v>
      </c>
      <c r="L169" s="7">
        <f t="shared" si="12"/>
        <v>435.79999999999995</v>
      </c>
      <c r="M169" s="7">
        <f t="shared" si="14"/>
        <v>294</v>
      </c>
      <c r="O169" s="9"/>
    </row>
    <row r="170" spans="8:15">
      <c r="H170" s="247">
        <v>296</v>
      </c>
      <c r="I170" s="2">
        <f t="shared" si="15"/>
        <v>237.2</v>
      </c>
      <c r="J170" s="2">
        <f t="shared" si="11"/>
        <v>337.2</v>
      </c>
      <c r="K170" s="168">
        <f t="shared" si="13"/>
        <v>237.2</v>
      </c>
      <c r="L170" s="7">
        <f t="shared" si="12"/>
        <v>437.2</v>
      </c>
      <c r="M170" s="7">
        <f t="shared" si="14"/>
        <v>296</v>
      </c>
      <c r="O170" s="9"/>
    </row>
    <row r="171" spans="8:15">
      <c r="H171" s="247">
        <v>298</v>
      </c>
      <c r="I171" s="2">
        <f t="shared" si="15"/>
        <v>238.6</v>
      </c>
      <c r="J171" s="2">
        <f t="shared" si="11"/>
        <v>338.6</v>
      </c>
      <c r="K171" s="168">
        <f t="shared" si="13"/>
        <v>238.6</v>
      </c>
      <c r="L171" s="7">
        <f t="shared" si="12"/>
        <v>438.6</v>
      </c>
      <c r="M171" s="7">
        <f t="shared" si="14"/>
        <v>298</v>
      </c>
      <c r="O171" s="9"/>
    </row>
    <row r="172" spans="8:15">
      <c r="H172" s="247">
        <v>300</v>
      </c>
      <c r="I172" s="2">
        <f t="shared" si="15"/>
        <v>240</v>
      </c>
      <c r="J172" s="2">
        <f t="shared" si="11"/>
        <v>340</v>
      </c>
      <c r="K172" s="168">
        <f t="shared" si="13"/>
        <v>240</v>
      </c>
      <c r="L172" s="7">
        <f t="shared" si="12"/>
        <v>440</v>
      </c>
      <c r="M172" s="7">
        <f t="shared" si="14"/>
        <v>300</v>
      </c>
      <c r="O172" s="9"/>
    </row>
    <row r="173" spans="8:15">
      <c r="H173" s="247">
        <v>302</v>
      </c>
      <c r="I173" s="2">
        <f t="shared" si="15"/>
        <v>241.39999999999998</v>
      </c>
      <c r="J173" s="2">
        <f t="shared" si="11"/>
        <v>341.4</v>
      </c>
      <c r="K173" s="168">
        <f t="shared" si="13"/>
        <v>241.39999999999998</v>
      </c>
      <c r="L173" s="7">
        <f t="shared" si="12"/>
        <v>441.4</v>
      </c>
      <c r="M173" s="7">
        <f t="shared" si="14"/>
        <v>302</v>
      </c>
      <c r="O173" s="9"/>
    </row>
    <row r="174" spans="8:15">
      <c r="H174" s="247">
        <v>304</v>
      </c>
      <c r="I174" s="2">
        <f t="shared" si="15"/>
        <v>242.79999999999998</v>
      </c>
      <c r="J174" s="2">
        <f t="shared" si="11"/>
        <v>342.79999999999995</v>
      </c>
      <c r="K174" s="168">
        <f t="shared" si="13"/>
        <v>242.79999999999998</v>
      </c>
      <c r="L174" s="7">
        <f t="shared" si="12"/>
        <v>442.79999999999995</v>
      </c>
      <c r="M174" s="7">
        <f t="shared" si="14"/>
        <v>304</v>
      </c>
      <c r="O174" s="9"/>
    </row>
    <row r="175" spans="8:15">
      <c r="H175" s="247">
        <v>306</v>
      </c>
      <c r="I175" s="2">
        <f t="shared" si="15"/>
        <v>244.2</v>
      </c>
      <c r="J175" s="2">
        <f t="shared" si="11"/>
        <v>344.2</v>
      </c>
      <c r="K175" s="168">
        <f t="shared" si="13"/>
        <v>244.2</v>
      </c>
      <c r="L175" s="7">
        <f t="shared" si="12"/>
        <v>444.2</v>
      </c>
      <c r="M175" s="7">
        <f t="shared" si="14"/>
        <v>306</v>
      </c>
      <c r="O175" s="9"/>
    </row>
    <row r="176" spans="8:15">
      <c r="H176" s="247">
        <v>308</v>
      </c>
      <c r="I176" s="2">
        <f t="shared" si="15"/>
        <v>245.6</v>
      </c>
      <c r="J176" s="2">
        <f t="shared" si="11"/>
        <v>345.6</v>
      </c>
      <c r="K176" s="168">
        <f t="shared" si="13"/>
        <v>245.6</v>
      </c>
      <c r="L176" s="7">
        <f t="shared" si="12"/>
        <v>445.6</v>
      </c>
      <c r="M176" s="7">
        <f t="shared" si="14"/>
        <v>308</v>
      </c>
      <c r="O176" s="9"/>
    </row>
    <row r="177" spans="8:15">
      <c r="H177" s="247">
        <v>310</v>
      </c>
      <c r="I177" s="2">
        <f t="shared" si="15"/>
        <v>247</v>
      </c>
      <c r="J177" s="2">
        <f t="shared" si="11"/>
        <v>347</v>
      </c>
      <c r="K177" s="168">
        <f t="shared" si="13"/>
        <v>247</v>
      </c>
      <c r="L177" s="7">
        <f t="shared" si="12"/>
        <v>447</v>
      </c>
      <c r="M177" s="7">
        <f t="shared" si="14"/>
        <v>310</v>
      </c>
      <c r="O177" s="9"/>
    </row>
    <row r="178" spans="8:15">
      <c r="H178" s="247">
        <v>312</v>
      </c>
      <c r="I178" s="2">
        <f t="shared" si="15"/>
        <v>248.39999999999998</v>
      </c>
      <c r="J178" s="2">
        <f t="shared" si="11"/>
        <v>348.4</v>
      </c>
      <c r="K178" s="168">
        <f t="shared" si="13"/>
        <v>248.39999999999998</v>
      </c>
      <c r="L178" s="7">
        <f t="shared" si="12"/>
        <v>448.4</v>
      </c>
      <c r="M178" s="7">
        <f t="shared" si="14"/>
        <v>312</v>
      </c>
      <c r="O178" s="9"/>
    </row>
    <row r="179" spans="8:15">
      <c r="H179" s="247">
        <v>314</v>
      </c>
      <c r="I179" s="2">
        <f t="shared" si="15"/>
        <v>249.79999999999998</v>
      </c>
      <c r="J179" s="2">
        <f t="shared" si="11"/>
        <v>349.79999999999995</v>
      </c>
      <c r="K179" s="168">
        <f t="shared" si="13"/>
        <v>249.79999999999998</v>
      </c>
      <c r="L179" s="7">
        <f t="shared" si="12"/>
        <v>449.79999999999995</v>
      </c>
      <c r="M179" s="7">
        <f t="shared" si="14"/>
        <v>314</v>
      </c>
      <c r="O179" s="9"/>
    </row>
    <row r="180" spans="8:15">
      <c r="H180" s="247">
        <v>316</v>
      </c>
      <c r="I180" s="2">
        <f t="shared" si="15"/>
        <v>251.2</v>
      </c>
      <c r="J180" s="2">
        <f t="shared" si="11"/>
        <v>351.2</v>
      </c>
      <c r="K180" s="168">
        <f t="shared" si="13"/>
        <v>251.2</v>
      </c>
      <c r="L180" s="7">
        <f t="shared" si="12"/>
        <v>451.2</v>
      </c>
      <c r="M180" s="7">
        <f t="shared" si="14"/>
        <v>316</v>
      </c>
      <c r="O180" s="9"/>
    </row>
    <row r="181" spans="8:15">
      <c r="H181" s="247">
        <v>318</v>
      </c>
      <c r="I181" s="2">
        <f t="shared" si="15"/>
        <v>252.6</v>
      </c>
      <c r="J181" s="2">
        <f t="shared" si="11"/>
        <v>352.6</v>
      </c>
      <c r="K181" s="168">
        <f t="shared" si="13"/>
        <v>252.6</v>
      </c>
      <c r="L181" s="7">
        <f t="shared" si="12"/>
        <v>452.6</v>
      </c>
      <c r="M181" s="7">
        <f t="shared" si="14"/>
        <v>318</v>
      </c>
      <c r="O181" s="9"/>
    </row>
    <row r="182" spans="8:15">
      <c r="H182" s="247">
        <v>320</v>
      </c>
      <c r="I182" s="2">
        <f t="shared" si="15"/>
        <v>254</v>
      </c>
      <c r="J182" s="2">
        <f t="shared" si="11"/>
        <v>354</v>
      </c>
      <c r="K182" s="168">
        <f t="shared" si="13"/>
        <v>254</v>
      </c>
      <c r="L182" s="7">
        <f t="shared" si="12"/>
        <v>454</v>
      </c>
      <c r="M182" s="7">
        <f t="shared" si="14"/>
        <v>320</v>
      </c>
      <c r="O182" s="9"/>
    </row>
    <row r="183" spans="8:15">
      <c r="H183" s="247">
        <v>322</v>
      </c>
      <c r="I183" s="2">
        <f t="shared" si="15"/>
        <v>255.39999999999998</v>
      </c>
      <c r="J183" s="2">
        <f t="shared" si="11"/>
        <v>355.4</v>
      </c>
      <c r="K183" s="168">
        <f t="shared" si="13"/>
        <v>255.39999999999998</v>
      </c>
      <c r="L183" s="7">
        <f t="shared" si="12"/>
        <v>455.4</v>
      </c>
      <c r="M183" s="7">
        <f t="shared" si="14"/>
        <v>322</v>
      </c>
      <c r="O183" s="9"/>
    </row>
    <row r="184" spans="8:15">
      <c r="H184" s="247">
        <v>324</v>
      </c>
      <c r="I184" s="2">
        <f t="shared" si="15"/>
        <v>256.79999999999995</v>
      </c>
      <c r="J184" s="2">
        <f t="shared" si="11"/>
        <v>356.79999999999995</v>
      </c>
      <c r="K184" s="168">
        <f t="shared" si="13"/>
        <v>256.79999999999995</v>
      </c>
      <c r="L184" s="7">
        <f t="shared" si="12"/>
        <v>456.79999999999995</v>
      </c>
      <c r="M184" s="7">
        <f t="shared" si="14"/>
        <v>324</v>
      </c>
      <c r="O184" s="9"/>
    </row>
    <row r="185" spans="8:15">
      <c r="H185" s="247">
        <v>326</v>
      </c>
      <c r="I185" s="2">
        <f t="shared" si="15"/>
        <v>258.2</v>
      </c>
      <c r="J185" s="2">
        <f t="shared" si="11"/>
        <v>358.2</v>
      </c>
      <c r="K185" s="168">
        <f t="shared" si="13"/>
        <v>258.2</v>
      </c>
      <c r="L185" s="7">
        <f t="shared" si="12"/>
        <v>458.2</v>
      </c>
      <c r="M185" s="7">
        <f t="shared" si="14"/>
        <v>326</v>
      </c>
      <c r="O185" s="9"/>
    </row>
    <row r="186" spans="8:15">
      <c r="H186" s="247">
        <v>328</v>
      </c>
      <c r="I186" s="2">
        <f t="shared" si="15"/>
        <v>259.60000000000002</v>
      </c>
      <c r="J186" s="2">
        <f t="shared" si="11"/>
        <v>359.6</v>
      </c>
      <c r="K186" s="168">
        <f t="shared" si="13"/>
        <v>259.60000000000002</v>
      </c>
      <c r="L186" s="7">
        <f t="shared" si="12"/>
        <v>459.6</v>
      </c>
      <c r="M186" s="7">
        <f t="shared" si="14"/>
        <v>328</v>
      </c>
      <c r="O186" s="9"/>
    </row>
    <row r="187" spans="8:15">
      <c r="H187" s="247">
        <v>330</v>
      </c>
      <c r="I187" s="2">
        <f t="shared" si="15"/>
        <v>261</v>
      </c>
      <c r="J187" s="2">
        <f t="shared" si="11"/>
        <v>361</v>
      </c>
      <c r="K187" s="168">
        <f t="shared" si="13"/>
        <v>261</v>
      </c>
      <c r="L187" s="7">
        <f t="shared" si="12"/>
        <v>461</v>
      </c>
      <c r="M187" s="7">
        <f t="shared" si="14"/>
        <v>330</v>
      </c>
      <c r="O187" s="9"/>
    </row>
    <row r="188" spans="8:15">
      <c r="H188" s="247">
        <v>332</v>
      </c>
      <c r="I188" s="2">
        <f t="shared" si="15"/>
        <v>262.39999999999998</v>
      </c>
      <c r="J188" s="2">
        <f t="shared" si="11"/>
        <v>362.4</v>
      </c>
      <c r="K188" s="168">
        <f t="shared" si="13"/>
        <v>262.39999999999998</v>
      </c>
      <c r="L188" s="7">
        <f t="shared" si="12"/>
        <v>462.4</v>
      </c>
      <c r="M188" s="7">
        <f t="shared" si="14"/>
        <v>332</v>
      </c>
      <c r="O188" s="9"/>
    </row>
    <row r="189" spans="8:15">
      <c r="H189" s="247">
        <v>334</v>
      </c>
      <c r="I189" s="2">
        <f t="shared" si="15"/>
        <v>263.79999999999995</v>
      </c>
      <c r="J189" s="2">
        <f t="shared" si="11"/>
        <v>363.79999999999995</v>
      </c>
      <c r="K189" s="168">
        <f t="shared" si="13"/>
        <v>263.79999999999995</v>
      </c>
      <c r="L189" s="7">
        <f t="shared" si="12"/>
        <v>463.79999999999995</v>
      </c>
      <c r="M189" s="7">
        <f t="shared" si="14"/>
        <v>334</v>
      </c>
      <c r="O189" s="9"/>
    </row>
    <row r="190" spans="8:15">
      <c r="H190" s="247">
        <v>336</v>
      </c>
      <c r="I190" s="2">
        <f t="shared" si="15"/>
        <v>265.2</v>
      </c>
      <c r="J190" s="2">
        <f t="shared" si="11"/>
        <v>365.2</v>
      </c>
      <c r="K190" s="168">
        <f t="shared" si="13"/>
        <v>265.2</v>
      </c>
      <c r="L190" s="7">
        <f t="shared" si="12"/>
        <v>465.2</v>
      </c>
      <c r="M190" s="7">
        <f t="shared" si="14"/>
        <v>336</v>
      </c>
      <c r="O190" s="9"/>
    </row>
    <row r="191" spans="8:15">
      <c r="H191" s="247">
        <v>338</v>
      </c>
      <c r="I191" s="2">
        <f t="shared" si="15"/>
        <v>266.60000000000002</v>
      </c>
      <c r="J191" s="2">
        <f t="shared" si="11"/>
        <v>366.6</v>
      </c>
      <c r="K191" s="168">
        <f t="shared" si="13"/>
        <v>266.60000000000002</v>
      </c>
      <c r="L191" s="7">
        <f t="shared" si="12"/>
        <v>466.6</v>
      </c>
      <c r="M191" s="7">
        <f t="shared" si="14"/>
        <v>338</v>
      </c>
      <c r="O191" s="9"/>
    </row>
    <row r="192" spans="8:15">
      <c r="H192" s="247">
        <v>340</v>
      </c>
      <c r="I192" s="2">
        <f t="shared" si="15"/>
        <v>268</v>
      </c>
      <c r="J192" s="2">
        <f t="shared" si="11"/>
        <v>368</v>
      </c>
      <c r="K192" s="168">
        <f t="shared" si="13"/>
        <v>268</v>
      </c>
      <c r="L192" s="7">
        <f t="shared" si="12"/>
        <v>468</v>
      </c>
      <c r="M192" s="7">
        <f t="shared" si="14"/>
        <v>340</v>
      </c>
      <c r="O192" s="9"/>
    </row>
    <row r="193" spans="8:15">
      <c r="H193" s="247">
        <v>342</v>
      </c>
      <c r="I193" s="2">
        <f t="shared" si="15"/>
        <v>269.39999999999998</v>
      </c>
      <c r="J193" s="2">
        <f t="shared" si="11"/>
        <v>369.4</v>
      </c>
      <c r="K193" s="168">
        <f t="shared" si="13"/>
        <v>269.39999999999998</v>
      </c>
      <c r="L193" s="7">
        <f t="shared" si="12"/>
        <v>469.4</v>
      </c>
      <c r="M193" s="7">
        <f t="shared" si="14"/>
        <v>342</v>
      </c>
      <c r="O193" s="9"/>
    </row>
    <row r="194" spans="8:15">
      <c r="H194" s="247">
        <v>344</v>
      </c>
      <c r="I194" s="2">
        <f t="shared" si="15"/>
        <v>270.79999999999995</v>
      </c>
      <c r="J194" s="2">
        <f t="shared" si="11"/>
        <v>370.79999999999995</v>
      </c>
      <c r="K194" s="168">
        <f t="shared" si="13"/>
        <v>270.79999999999995</v>
      </c>
      <c r="L194" s="7">
        <f t="shared" si="12"/>
        <v>470.79999999999995</v>
      </c>
      <c r="M194" s="7">
        <f t="shared" si="14"/>
        <v>344</v>
      </c>
      <c r="O194" s="9"/>
    </row>
    <row r="195" spans="8:15">
      <c r="H195" s="247">
        <v>346</v>
      </c>
      <c r="I195" s="2">
        <f t="shared" si="15"/>
        <v>272.2</v>
      </c>
      <c r="J195" s="2">
        <f t="shared" si="11"/>
        <v>372.2</v>
      </c>
      <c r="K195" s="168">
        <f t="shared" si="13"/>
        <v>272.2</v>
      </c>
      <c r="L195" s="7">
        <f t="shared" si="12"/>
        <v>472.2</v>
      </c>
      <c r="M195" s="7">
        <f t="shared" si="14"/>
        <v>346</v>
      </c>
      <c r="O195" s="9"/>
    </row>
    <row r="196" spans="8:15">
      <c r="H196" s="247">
        <v>348</v>
      </c>
      <c r="I196" s="2">
        <f t="shared" si="15"/>
        <v>273.60000000000002</v>
      </c>
      <c r="J196" s="2">
        <f t="shared" si="11"/>
        <v>373.6</v>
      </c>
      <c r="K196" s="168">
        <f t="shared" si="13"/>
        <v>273.60000000000002</v>
      </c>
      <c r="L196" s="7">
        <f t="shared" si="12"/>
        <v>473.6</v>
      </c>
      <c r="M196" s="7">
        <f t="shared" si="14"/>
        <v>348</v>
      </c>
      <c r="O196" s="9"/>
    </row>
    <row r="197" spans="8:15">
      <c r="H197" s="247">
        <v>350</v>
      </c>
      <c r="I197" s="2">
        <f t="shared" si="15"/>
        <v>275</v>
      </c>
      <c r="J197" s="2">
        <f t="shared" si="11"/>
        <v>375</v>
      </c>
      <c r="K197" s="168">
        <f t="shared" si="13"/>
        <v>275</v>
      </c>
      <c r="L197" s="7">
        <f t="shared" si="12"/>
        <v>475</v>
      </c>
      <c r="M197" s="7">
        <f t="shared" si="14"/>
        <v>350</v>
      </c>
      <c r="O197" s="9"/>
    </row>
    <row r="198" spans="8:15">
      <c r="H198" s="247">
        <v>352</v>
      </c>
      <c r="I198" s="2">
        <f t="shared" si="15"/>
        <v>276.39999999999998</v>
      </c>
      <c r="J198" s="2">
        <f t="shared" si="11"/>
        <v>376.4</v>
      </c>
      <c r="K198" s="168">
        <f t="shared" si="13"/>
        <v>276.39999999999998</v>
      </c>
      <c r="L198" s="7">
        <f t="shared" si="12"/>
        <v>476.4</v>
      </c>
      <c r="M198" s="7">
        <f t="shared" si="14"/>
        <v>352</v>
      </c>
      <c r="O198" s="9"/>
    </row>
    <row r="199" spans="8:15">
      <c r="H199" s="247">
        <v>354</v>
      </c>
      <c r="I199" s="2">
        <f t="shared" si="15"/>
        <v>277.79999999999995</v>
      </c>
      <c r="J199" s="2">
        <f t="shared" si="11"/>
        <v>377.79999999999995</v>
      </c>
      <c r="K199" s="168">
        <f t="shared" si="13"/>
        <v>277.79999999999995</v>
      </c>
      <c r="L199" s="7">
        <f t="shared" si="12"/>
        <v>477.79999999999995</v>
      </c>
      <c r="M199" s="7">
        <f t="shared" si="14"/>
        <v>354</v>
      </c>
      <c r="O199" s="9"/>
    </row>
    <row r="200" spans="8:15">
      <c r="H200" s="247">
        <v>356</v>
      </c>
      <c r="I200" s="2">
        <f t="shared" si="15"/>
        <v>279.2</v>
      </c>
      <c r="J200" s="2">
        <f t="shared" si="11"/>
        <v>379.2</v>
      </c>
      <c r="K200" s="168">
        <f t="shared" si="13"/>
        <v>279.2</v>
      </c>
      <c r="L200" s="7">
        <f t="shared" si="12"/>
        <v>479.2</v>
      </c>
      <c r="M200" s="7">
        <f t="shared" si="14"/>
        <v>356</v>
      </c>
      <c r="O200" s="9"/>
    </row>
    <row r="201" spans="8:15">
      <c r="H201" s="247">
        <v>358</v>
      </c>
      <c r="I201" s="2">
        <f t="shared" si="15"/>
        <v>280.60000000000002</v>
      </c>
      <c r="J201" s="2">
        <f t="shared" si="11"/>
        <v>380.6</v>
      </c>
      <c r="K201" s="168">
        <f t="shared" si="13"/>
        <v>280.60000000000002</v>
      </c>
      <c r="L201" s="7">
        <f t="shared" si="12"/>
        <v>480.6</v>
      </c>
      <c r="M201" s="7">
        <f t="shared" si="14"/>
        <v>358</v>
      </c>
      <c r="O201" s="9"/>
    </row>
    <row r="202" spans="8:15">
      <c r="H202" s="247">
        <v>360</v>
      </c>
      <c r="I202" s="2">
        <f t="shared" si="15"/>
        <v>282</v>
      </c>
      <c r="J202" s="2">
        <f t="shared" si="11"/>
        <v>382</v>
      </c>
      <c r="K202" s="168">
        <f t="shared" si="13"/>
        <v>282</v>
      </c>
      <c r="L202" s="7">
        <f t="shared" si="12"/>
        <v>482</v>
      </c>
      <c r="M202" s="7">
        <f t="shared" si="14"/>
        <v>360</v>
      </c>
      <c r="O202" s="9"/>
    </row>
    <row r="203" spans="8:15">
      <c r="H203" s="247">
        <v>362</v>
      </c>
      <c r="I203" s="2">
        <f t="shared" si="15"/>
        <v>283.39999999999998</v>
      </c>
      <c r="J203" s="2">
        <f t="shared" si="11"/>
        <v>383.4</v>
      </c>
      <c r="K203" s="168">
        <f t="shared" si="13"/>
        <v>283.39999999999998</v>
      </c>
      <c r="L203" s="7">
        <f t="shared" si="12"/>
        <v>483.4</v>
      </c>
      <c r="M203" s="7">
        <f t="shared" si="14"/>
        <v>362</v>
      </c>
      <c r="O203" s="9"/>
    </row>
    <row r="204" spans="8:15">
      <c r="H204" s="247">
        <v>364</v>
      </c>
      <c r="I204" s="2">
        <f t="shared" si="15"/>
        <v>284.79999999999995</v>
      </c>
      <c r="J204" s="2">
        <f t="shared" si="11"/>
        <v>384.79999999999995</v>
      </c>
      <c r="K204" s="168">
        <f t="shared" si="13"/>
        <v>284.79999999999995</v>
      </c>
      <c r="L204" s="7">
        <f t="shared" si="12"/>
        <v>484.79999999999995</v>
      </c>
      <c r="M204" s="7">
        <f t="shared" si="14"/>
        <v>364</v>
      </c>
      <c r="O204" s="9"/>
    </row>
    <row r="205" spans="8:15">
      <c r="H205" s="247">
        <v>366</v>
      </c>
      <c r="I205" s="2">
        <f t="shared" si="15"/>
        <v>286.2</v>
      </c>
      <c r="J205" s="2">
        <f t="shared" si="11"/>
        <v>386.2</v>
      </c>
      <c r="K205" s="168">
        <f t="shared" si="13"/>
        <v>286.2</v>
      </c>
      <c r="L205" s="7">
        <f t="shared" si="12"/>
        <v>486.2</v>
      </c>
      <c r="M205" s="7">
        <f t="shared" si="14"/>
        <v>366</v>
      </c>
      <c r="O205" s="9"/>
    </row>
    <row r="206" spans="8:15">
      <c r="H206" s="247">
        <v>368</v>
      </c>
      <c r="I206" s="2">
        <f t="shared" si="15"/>
        <v>287.59999999999997</v>
      </c>
      <c r="J206" s="2">
        <f t="shared" si="11"/>
        <v>387.59999999999997</v>
      </c>
      <c r="K206" s="168">
        <f t="shared" si="13"/>
        <v>287.59999999999997</v>
      </c>
      <c r="L206" s="7">
        <f t="shared" si="12"/>
        <v>487.59999999999997</v>
      </c>
      <c r="M206" s="7">
        <f t="shared" si="14"/>
        <v>368</v>
      </c>
      <c r="O206" s="9"/>
    </row>
    <row r="207" spans="8:15">
      <c r="H207" s="247">
        <v>370</v>
      </c>
      <c r="I207" s="2">
        <f t="shared" si="15"/>
        <v>289</v>
      </c>
      <c r="J207" s="2">
        <f t="shared" si="11"/>
        <v>389</v>
      </c>
      <c r="K207" s="168">
        <f t="shared" si="13"/>
        <v>289</v>
      </c>
      <c r="L207" s="7">
        <f t="shared" si="12"/>
        <v>489</v>
      </c>
      <c r="M207" s="7">
        <f t="shared" si="14"/>
        <v>370</v>
      </c>
      <c r="O207" s="9"/>
    </row>
    <row r="208" spans="8:15">
      <c r="H208" s="247">
        <v>372</v>
      </c>
      <c r="I208" s="2">
        <f t="shared" si="15"/>
        <v>290.39999999999998</v>
      </c>
      <c r="J208" s="2">
        <f t="shared" si="11"/>
        <v>390.4</v>
      </c>
      <c r="K208" s="168">
        <f t="shared" si="13"/>
        <v>290.39999999999998</v>
      </c>
      <c r="L208" s="7">
        <f t="shared" si="12"/>
        <v>490.4</v>
      </c>
      <c r="M208" s="7">
        <f t="shared" si="14"/>
        <v>372</v>
      </c>
      <c r="O208" s="9"/>
    </row>
    <row r="209" spans="8:15">
      <c r="H209" s="247">
        <v>374</v>
      </c>
      <c r="I209" s="2">
        <f t="shared" si="15"/>
        <v>291.8</v>
      </c>
      <c r="J209" s="2">
        <f t="shared" si="11"/>
        <v>391.8</v>
      </c>
      <c r="K209" s="168">
        <f t="shared" si="13"/>
        <v>291.8</v>
      </c>
      <c r="L209" s="7">
        <f t="shared" si="12"/>
        <v>491.8</v>
      </c>
      <c r="M209" s="7">
        <f t="shared" si="14"/>
        <v>374</v>
      </c>
      <c r="O209" s="9"/>
    </row>
    <row r="210" spans="8:15">
      <c r="H210" s="247">
        <v>376</v>
      </c>
      <c r="I210" s="2">
        <f t="shared" si="15"/>
        <v>293.2</v>
      </c>
      <c r="J210" s="2">
        <f t="shared" si="11"/>
        <v>393.2</v>
      </c>
      <c r="K210" s="168">
        <f t="shared" si="13"/>
        <v>293.2</v>
      </c>
      <c r="L210" s="7">
        <f t="shared" si="12"/>
        <v>493.2</v>
      </c>
      <c r="M210" s="7">
        <f t="shared" si="14"/>
        <v>376</v>
      </c>
      <c r="O210" s="9"/>
    </row>
    <row r="211" spans="8:15">
      <c r="H211" s="247">
        <v>378</v>
      </c>
      <c r="I211" s="2">
        <f t="shared" si="15"/>
        <v>294.59999999999997</v>
      </c>
      <c r="J211" s="2">
        <f t="shared" si="11"/>
        <v>394.59999999999997</v>
      </c>
      <c r="K211" s="168">
        <f t="shared" si="13"/>
        <v>294.59999999999997</v>
      </c>
      <c r="L211" s="7">
        <f t="shared" si="12"/>
        <v>494.59999999999997</v>
      </c>
      <c r="M211" s="7">
        <f t="shared" si="14"/>
        <v>378</v>
      </c>
      <c r="O211" s="9"/>
    </row>
    <row r="212" spans="8:15">
      <c r="H212" s="247">
        <v>380</v>
      </c>
      <c r="I212" s="2">
        <f t="shared" si="15"/>
        <v>296</v>
      </c>
      <c r="J212" s="2">
        <f t="shared" si="11"/>
        <v>396</v>
      </c>
      <c r="K212" s="168">
        <f t="shared" si="13"/>
        <v>296</v>
      </c>
      <c r="L212" s="7">
        <f t="shared" si="12"/>
        <v>496</v>
      </c>
      <c r="M212" s="7">
        <f t="shared" si="14"/>
        <v>380</v>
      </c>
      <c r="O212" s="9"/>
    </row>
    <row r="213" spans="8:15">
      <c r="H213" s="247">
        <v>382</v>
      </c>
      <c r="I213" s="2">
        <f t="shared" si="15"/>
        <v>297.39999999999998</v>
      </c>
      <c r="J213" s="2">
        <f t="shared" si="11"/>
        <v>397.4</v>
      </c>
      <c r="K213" s="168">
        <f t="shared" si="13"/>
        <v>297.39999999999998</v>
      </c>
      <c r="L213" s="7">
        <f t="shared" si="12"/>
        <v>497.4</v>
      </c>
      <c r="M213" s="7">
        <f t="shared" si="14"/>
        <v>382</v>
      </c>
      <c r="O213" s="9"/>
    </row>
    <row r="214" spans="8:15">
      <c r="H214" s="247">
        <v>384</v>
      </c>
      <c r="I214" s="2">
        <f t="shared" si="15"/>
        <v>298.79999999999995</v>
      </c>
      <c r="J214" s="2">
        <f t="shared" ref="J214:J277" si="16">I214+$D$9</f>
        <v>398.79999999999995</v>
      </c>
      <c r="K214" s="168">
        <f t="shared" si="13"/>
        <v>298.79999999999995</v>
      </c>
      <c r="L214" s="7">
        <f t="shared" ref="L214:L277" si="17">K214+$E$9</f>
        <v>498.79999999999995</v>
      </c>
      <c r="M214" s="7">
        <f t="shared" si="14"/>
        <v>384</v>
      </c>
      <c r="O214" s="9"/>
    </row>
    <row r="215" spans="8:15">
      <c r="H215" s="247">
        <v>386</v>
      </c>
      <c r="I215" s="2">
        <f t="shared" si="15"/>
        <v>300.2</v>
      </c>
      <c r="J215" s="2">
        <f t="shared" si="16"/>
        <v>400.2</v>
      </c>
      <c r="K215" s="168">
        <f t="shared" ref="K215:K278" si="18">$E$10+$E$11*H215</f>
        <v>300.2</v>
      </c>
      <c r="L215" s="7">
        <f t="shared" si="17"/>
        <v>500.2</v>
      </c>
      <c r="M215" s="7">
        <f t="shared" ref="M215:M278" si="19">H215</f>
        <v>386</v>
      </c>
      <c r="O215" s="9"/>
    </row>
    <row r="216" spans="8:15">
      <c r="H216" s="247">
        <v>388</v>
      </c>
      <c r="I216" s="2">
        <f t="shared" ref="I216:I279" si="20">$D$10+$D$11*H216</f>
        <v>301.59999999999997</v>
      </c>
      <c r="J216" s="2">
        <f t="shared" si="16"/>
        <v>401.59999999999997</v>
      </c>
      <c r="K216" s="168">
        <f t="shared" si="18"/>
        <v>301.59999999999997</v>
      </c>
      <c r="L216" s="7">
        <f t="shared" si="17"/>
        <v>501.59999999999997</v>
      </c>
      <c r="M216" s="7">
        <f t="shared" si="19"/>
        <v>388</v>
      </c>
      <c r="O216" s="9"/>
    </row>
    <row r="217" spans="8:15">
      <c r="H217" s="247">
        <v>390</v>
      </c>
      <c r="I217" s="2">
        <f t="shared" si="20"/>
        <v>303</v>
      </c>
      <c r="J217" s="2">
        <f t="shared" si="16"/>
        <v>403</v>
      </c>
      <c r="K217" s="168">
        <f t="shared" si="18"/>
        <v>303</v>
      </c>
      <c r="L217" s="7">
        <f t="shared" si="17"/>
        <v>503</v>
      </c>
      <c r="M217" s="7">
        <f t="shared" si="19"/>
        <v>390</v>
      </c>
      <c r="O217" s="9"/>
    </row>
    <row r="218" spans="8:15">
      <c r="H218" s="247">
        <v>392</v>
      </c>
      <c r="I218" s="2">
        <f t="shared" si="20"/>
        <v>304.39999999999998</v>
      </c>
      <c r="J218" s="2">
        <f t="shared" si="16"/>
        <v>404.4</v>
      </c>
      <c r="K218" s="168">
        <f t="shared" si="18"/>
        <v>304.39999999999998</v>
      </c>
      <c r="L218" s="7">
        <f t="shared" si="17"/>
        <v>504.4</v>
      </c>
      <c r="M218" s="7">
        <f t="shared" si="19"/>
        <v>392</v>
      </c>
      <c r="O218" s="9"/>
    </row>
    <row r="219" spans="8:15">
      <c r="H219" s="247">
        <v>394</v>
      </c>
      <c r="I219" s="2">
        <f t="shared" si="20"/>
        <v>305.79999999999995</v>
      </c>
      <c r="J219" s="2">
        <f t="shared" si="16"/>
        <v>405.79999999999995</v>
      </c>
      <c r="K219" s="168">
        <f t="shared" si="18"/>
        <v>305.79999999999995</v>
      </c>
      <c r="L219" s="7">
        <f t="shared" si="17"/>
        <v>505.79999999999995</v>
      </c>
      <c r="M219" s="7">
        <f t="shared" si="19"/>
        <v>394</v>
      </c>
      <c r="O219" s="9"/>
    </row>
    <row r="220" spans="8:15">
      <c r="H220" s="247">
        <v>396</v>
      </c>
      <c r="I220" s="2">
        <f t="shared" si="20"/>
        <v>307.2</v>
      </c>
      <c r="J220" s="2">
        <f t="shared" si="16"/>
        <v>407.2</v>
      </c>
      <c r="K220" s="168">
        <f t="shared" si="18"/>
        <v>307.2</v>
      </c>
      <c r="L220" s="7">
        <f t="shared" si="17"/>
        <v>507.2</v>
      </c>
      <c r="M220" s="7">
        <f t="shared" si="19"/>
        <v>396</v>
      </c>
      <c r="O220" s="9"/>
    </row>
    <row r="221" spans="8:15">
      <c r="H221" s="247">
        <v>398</v>
      </c>
      <c r="I221" s="2">
        <f t="shared" si="20"/>
        <v>308.59999999999997</v>
      </c>
      <c r="J221" s="2">
        <f t="shared" si="16"/>
        <v>408.59999999999997</v>
      </c>
      <c r="K221" s="168">
        <f t="shared" si="18"/>
        <v>308.59999999999997</v>
      </c>
      <c r="L221" s="7">
        <f t="shared" si="17"/>
        <v>508.59999999999997</v>
      </c>
      <c r="M221" s="7">
        <f t="shared" si="19"/>
        <v>398</v>
      </c>
      <c r="O221" s="9"/>
    </row>
    <row r="222" spans="8:15">
      <c r="H222" s="247">
        <v>400</v>
      </c>
      <c r="I222" s="2">
        <f t="shared" si="20"/>
        <v>310</v>
      </c>
      <c r="J222" s="2">
        <f t="shared" si="16"/>
        <v>410</v>
      </c>
      <c r="K222" s="168">
        <f t="shared" si="18"/>
        <v>310</v>
      </c>
      <c r="L222" s="7">
        <f t="shared" si="17"/>
        <v>510</v>
      </c>
      <c r="M222" s="7">
        <f t="shared" si="19"/>
        <v>400</v>
      </c>
      <c r="O222" s="9"/>
    </row>
    <row r="223" spans="8:15">
      <c r="H223" s="247">
        <v>402</v>
      </c>
      <c r="I223" s="2">
        <f t="shared" si="20"/>
        <v>311.39999999999998</v>
      </c>
      <c r="J223" s="2">
        <f t="shared" si="16"/>
        <v>411.4</v>
      </c>
      <c r="K223" s="168">
        <f t="shared" si="18"/>
        <v>311.39999999999998</v>
      </c>
      <c r="L223" s="7">
        <f t="shared" si="17"/>
        <v>511.4</v>
      </c>
      <c r="M223" s="7">
        <f t="shared" si="19"/>
        <v>402</v>
      </c>
      <c r="O223" s="9"/>
    </row>
    <row r="224" spans="8:15">
      <c r="H224" s="247">
        <v>404</v>
      </c>
      <c r="I224" s="2">
        <f t="shared" si="20"/>
        <v>312.79999999999995</v>
      </c>
      <c r="J224" s="2">
        <f t="shared" si="16"/>
        <v>412.79999999999995</v>
      </c>
      <c r="K224" s="168">
        <f t="shared" si="18"/>
        <v>312.79999999999995</v>
      </c>
      <c r="L224" s="7">
        <f t="shared" si="17"/>
        <v>512.79999999999995</v>
      </c>
      <c r="M224" s="7">
        <f t="shared" si="19"/>
        <v>404</v>
      </c>
      <c r="O224" s="9"/>
    </row>
    <row r="225" spans="8:15">
      <c r="H225" s="247">
        <v>406</v>
      </c>
      <c r="I225" s="2">
        <f t="shared" si="20"/>
        <v>314.2</v>
      </c>
      <c r="J225" s="2">
        <f t="shared" si="16"/>
        <v>414.2</v>
      </c>
      <c r="K225" s="168">
        <f t="shared" si="18"/>
        <v>314.2</v>
      </c>
      <c r="L225" s="7">
        <f t="shared" si="17"/>
        <v>514.20000000000005</v>
      </c>
      <c r="M225" s="7">
        <f t="shared" si="19"/>
        <v>406</v>
      </c>
      <c r="O225" s="9"/>
    </row>
    <row r="226" spans="8:15">
      <c r="H226" s="247">
        <v>408</v>
      </c>
      <c r="I226" s="2">
        <f t="shared" si="20"/>
        <v>315.59999999999997</v>
      </c>
      <c r="J226" s="2">
        <f t="shared" si="16"/>
        <v>415.59999999999997</v>
      </c>
      <c r="K226" s="168">
        <f t="shared" si="18"/>
        <v>315.59999999999997</v>
      </c>
      <c r="L226" s="7">
        <f t="shared" si="17"/>
        <v>515.59999999999991</v>
      </c>
      <c r="M226" s="7">
        <f t="shared" si="19"/>
        <v>408</v>
      </c>
      <c r="O226" s="9"/>
    </row>
    <row r="227" spans="8:15">
      <c r="H227" s="247">
        <v>410</v>
      </c>
      <c r="I227" s="2">
        <f t="shared" si="20"/>
        <v>317</v>
      </c>
      <c r="J227" s="2">
        <f t="shared" si="16"/>
        <v>417</v>
      </c>
      <c r="K227" s="168">
        <f t="shared" si="18"/>
        <v>317</v>
      </c>
      <c r="L227" s="7">
        <f t="shared" si="17"/>
        <v>517</v>
      </c>
      <c r="M227" s="7">
        <f t="shared" si="19"/>
        <v>410</v>
      </c>
      <c r="O227" s="9"/>
    </row>
    <row r="228" spans="8:15">
      <c r="H228" s="247">
        <v>412</v>
      </c>
      <c r="I228" s="2">
        <f t="shared" si="20"/>
        <v>318.39999999999998</v>
      </c>
      <c r="J228" s="2">
        <f t="shared" si="16"/>
        <v>418.4</v>
      </c>
      <c r="K228" s="168">
        <f t="shared" si="18"/>
        <v>318.39999999999998</v>
      </c>
      <c r="L228" s="7">
        <f t="shared" si="17"/>
        <v>518.4</v>
      </c>
      <c r="M228" s="7">
        <f t="shared" si="19"/>
        <v>412</v>
      </c>
      <c r="O228" s="9"/>
    </row>
    <row r="229" spans="8:15">
      <c r="H229" s="247">
        <v>414</v>
      </c>
      <c r="I229" s="2">
        <f t="shared" si="20"/>
        <v>319.79999999999995</v>
      </c>
      <c r="J229" s="2">
        <f t="shared" si="16"/>
        <v>419.79999999999995</v>
      </c>
      <c r="K229" s="168">
        <f t="shared" si="18"/>
        <v>319.79999999999995</v>
      </c>
      <c r="L229" s="7">
        <f t="shared" si="17"/>
        <v>519.79999999999995</v>
      </c>
      <c r="M229" s="7">
        <f t="shared" si="19"/>
        <v>414</v>
      </c>
      <c r="O229" s="9"/>
    </row>
    <row r="230" spans="8:15">
      <c r="H230" s="247">
        <v>416</v>
      </c>
      <c r="I230" s="2">
        <f t="shared" si="20"/>
        <v>321.2</v>
      </c>
      <c r="J230" s="2">
        <f t="shared" si="16"/>
        <v>421.2</v>
      </c>
      <c r="K230" s="168">
        <f t="shared" si="18"/>
        <v>321.2</v>
      </c>
      <c r="L230" s="7">
        <f t="shared" si="17"/>
        <v>521.20000000000005</v>
      </c>
      <c r="M230" s="7">
        <f t="shared" si="19"/>
        <v>416</v>
      </c>
      <c r="O230" s="9"/>
    </row>
    <row r="231" spans="8:15">
      <c r="H231" s="247">
        <v>418</v>
      </c>
      <c r="I231" s="2">
        <f t="shared" si="20"/>
        <v>322.59999999999997</v>
      </c>
      <c r="J231" s="2">
        <f t="shared" si="16"/>
        <v>422.59999999999997</v>
      </c>
      <c r="K231" s="168">
        <f t="shared" si="18"/>
        <v>322.59999999999997</v>
      </c>
      <c r="L231" s="7">
        <f t="shared" si="17"/>
        <v>522.59999999999991</v>
      </c>
      <c r="M231" s="7">
        <f t="shared" si="19"/>
        <v>418</v>
      </c>
      <c r="O231" s="9"/>
    </row>
    <row r="232" spans="8:15">
      <c r="H232" s="247">
        <v>420</v>
      </c>
      <c r="I232" s="2">
        <f t="shared" si="20"/>
        <v>324</v>
      </c>
      <c r="J232" s="2">
        <f t="shared" si="16"/>
        <v>424</v>
      </c>
      <c r="K232" s="168">
        <f t="shared" si="18"/>
        <v>324</v>
      </c>
      <c r="L232" s="7">
        <f t="shared" si="17"/>
        <v>524</v>
      </c>
      <c r="M232" s="7">
        <f t="shared" si="19"/>
        <v>420</v>
      </c>
      <c r="O232" s="9"/>
    </row>
    <row r="233" spans="8:15">
      <c r="H233" s="247">
        <v>422</v>
      </c>
      <c r="I233" s="2">
        <f t="shared" si="20"/>
        <v>325.39999999999998</v>
      </c>
      <c r="J233" s="2">
        <f t="shared" si="16"/>
        <v>425.4</v>
      </c>
      <c r="K233" s="168">
        <f t="shared" si="18"/>
        <v>325.39999999999998</v>
      </c>
      <c r="L233" s="7">
        <f t="shared" si="17"/>
        <v>525.4</v>
      </c>
      <c r="M233" s="7">
        <f t="shared" si="19"/>
        <v>422</v>
      </c>
      <c r="O233" s="9"/>
    </row>
    <row r="234" spans="8:15">
      <c r="H234" s="247">
        <v>424</v>
      </c>
      <c r="I234" s="2">
        <f t="shared" si="20"/>
        <v>326.79999999999995</v>
      </c>
      <c r="J234" s="2">
        <f t="shared" si="16"/>
        <v>426.79999999999995</v>
      </c>
      <c r="K234" s="168">
        <f t="shared" si="18"/>
        <v>326.79999999999995</v>
      </c>
      <c r="L234" s="7">
        <f t="shared" si="17"/>
        <v>526.79999999999995</v>
      </c>
      <c r="M234" s="7">
        <f t="shared" si="19"/>
        <v>424</v>
      </c>
      <c r="O234" s="9"/>
    </row>
    <row r="235" spans="8:15">
      <c r="H235" s="247">
        <v>426</v>
      </c>
      <c r="I235" s="2">
        <f t="shared" si="20"/>
        <v>328.2</v>
      </c>
      <c r="J235" s="2">
        <f t="shared" si="16"/>
        <v>428.2</v>
      </c>
      <c r="K235" s="168">
        <f t="shared" si="18"/>
        <v>328.2</v>
      </c>
      <c r="L235" s="7">
        <f t="shared" si="17"/>
        <v>528.20000000000005</v>
      </c>
      <c r="M235" s="7">
        <f t="shared" si="19"/>
        <v>426</v>
      </c>
      <c r="O235" s="9"/>
    </row>
    <row r="236" spans="8:15">
      <c r="H236" s="247">
        <v>428</v>
      </c>
      <c r="I236" s="2">
        <f t="shared" si="20"/>
        <v>329.59999999999997</v>
      </c>
      <c r="J236" s="2">
        <f t="shared" si="16"/>
        <v>429.59999999999997</v>
      </c>
      <c r="K236" s="168">
        <f t="shared" si="18"/>
        <v>329.59999999999997</v>
      </c>
      <c r="L236" s="7">
        <f t="shared" si="17"/>
        <v>529.59999999999991</v>
      </c>
      <c r="M236" s="7">
        <f t="shared" si="19"/>
        <v>428</v>
      </c>
      <c r="O236" s="9"/>
    </row>
    <row r="237" spans="8:15">
      <c r="H237" s="247">
        <v>430</v>
      </c>
      <c r="I237" s="2">
        <f t="shared" si="20"/>
        <v>331</v>
      </c>
      <c r="J237" s="2">
        <f t="shared" si="16"/>
        <v>431</v>
      </c>
      <c r="K237" s="168">
        <f t="shared" si="18"/>
        <v>331</v>
      </c>
      <c r="L237" s="7">
        <f t="shared" si="17"/>
        <v>531</v>
      </c>
      <c r="M237" s="7">
        <f t="shared" si="19"/>
        <v>430</v>
      </c>
      <c r="O237" s="9"/>
    </row>
    <row r="238" spans="8:15">
      <c r="H238" s="247">
        <v>432</v>
      </c>
      <c r="I238" s="2">
        <f t="shared" si="20"/>
        <v>332.4</v>
      </c>
      <c r="J238" s="2">
        <f t="shared" si="16"/>
        <v>432.4</v>
      </c>
      <c r="K238" s="168">
        <f t="shared" si="18"/>
        <v>332.4</v>
      </c>
      <c r="L238" s="7">
        <f t="shared" si="17"/>
        <v>532.4</v>
      </c>
      <c r="M238" s="7">
        <f t="shared" si="19"/>
        <v>432</v>
      </c>
      <c r="O238" s="9"/>
    </row>
    <row r="239" spans="8:15">
      <c r="H239" s="247">
        <v>434</v>
      </c>
      <c r="I239" s="2">
        <f t="shared" si="20"/>
        <v>333.79999999999995</v>
      </c>
      <c r="J239" s="2">
        <f t="shared" si="16"/>
        <v>433.79999999999995</v>
      </c>
      <c r="K239" s="168">
        <f t="shared" si="18"/>
        <v>333.79999999999995</v>
      </c>
      <c r="L239" s="7">
        <f t="shared" si="17"/>
        <v>533.79999999999995</v>
      </c>
      <c r="M239" s="7">
        <f t="shared" si="19"/>
        <v>434</v>
      </c>
      <c r="O239" s="9"/>
    </row>
    <row r="240" spans="8:15">
      <c r="H240" s="247">
        <v>436</v>
      </c>
      <c r="I240" s="2">
        <f t="shared" si="20"/>
        <v>335.2</v>
      </c>
      <c r="J240" s="2">
        <f t="shared" si="16"/>
        <v>435.2</v>
      </c>
      <c r="K240" s="168">
        <f t="shared" si="18"/>
        <v>335.2</v>
      </c>
      <c r="L240" s="7">
        <f t="shared" si="17"/>
        <v>535.20000000000005</v>
      </c>
      <c r="M240" s="7">
        <f t="shared" si="19"/>
        <v>436</v>
      </c>
      <c r="O240" s="9"/>
    </row>
    <row r="241" spans="8:15">
      <c r="H241" s="247">
        <v>438</v>
      </c>
      <c r="I241" s="2">
        <f t="shared" si="20"/>
        <v>336.59999999999997</v>
      </c>
      <c r="J241" s="2">
        <f t="shared" si="16"/>
        <v>436.59999999999997</v>
      </c>
      <c r="K241" s="168">
        <f t="shared" si="18"/>
        <v>336.59999999999997</v>
      </c>
      <c r="L241" s="7">
        <f t="shared" si="17"/>
        <v>536.59999999999991</v>
      </c>
      <c r="M241" s="7">
        <f t="shared" si="19"/>
        <v>438</v>
      </c>
      <c r="O241" s="9"/>
    </row>
    <row r="242" spans="8:15">
      <c r="H242" s="247">
        <v>440</v>
      </c>
      <c r="I242" s="2">
        <f t="shared" si="20"/>
        <v>338</v>
      </c>
      <c r="J242" s="2">
        <f t="shared" si="16"/>
        <v>438</v>
      </c>
      <c r="K242" s="168">
        <f t="shared" si="18"/>
        <v>338</v>
      </c>
      <c r="L242" s="7">
        <f t="shared" si="17"/>
        <v>538</v>
      </c>
      <c r="M242" s="7">
        <f t="shared" si="19"/>
        <v>440</v>
      </c>
      <c r="O242" s="9"/>
    </row>
    <row r="243" spans="8:15">
      <c r="H243" s="247">
        <v>442</v>
      </c>
      <c r="I243" s="2">
        <f t="shared" si="20"/>
        <v>339.4</v>
      </c>
      <c r="J243" s="2">
        <f t="shared" si="16"/>
        <v>439.4</v>
      </c>
      <c r="K243" s="168">
        <f t="shared" si="18"/>
        <v>339.4</v>
      </c>
      <c r="L243" s="7">
        <f t="shared" si="17"/>
        <v>539.4</v>
      </c>
      <c r="M243" s="7">
        <f t="shared" si="19"/>
        <v>442</v>
      </c>
      <c r="O243" s="9"/>
    </row>
    <row r="244" spans="8:15">
      <c r="H244" s="247">
        <v>444</v>
      </c>
      <c r="I244" s="2">
        <f t="shared" si="20"/>
        <v>340.79999999999995</v>
      </c>
      <c r="J244" s="2">
        <f t="shared" si="16"/>
        <v>440.79999999999995</v>
      </c>
      <c r="K244" s="168">
        <f t="shared" si="18"/>
        <v>340.79999999999995</v>
      </c>
      <c r="L244" s="7">
        <f t="shared" si="17"/>
        <v>540.79999999999995</v>
      </c>
      <c r="M244" s="7">
        <f t="shared" si="19"/>
        <v>444</v>
      </c>
      <c r="O244" s="9"/>
    </row>
    <row r="245" spans="8:15">
      <c r="H245" s="247">
        <v>446</v>
      </c>
      <c r="I245" s="2">
        <f t="shared" si="20"/>
        <v>342.2</v>
      </c>
      <c r="J245" s="2">
        <f t="shared" si="16"/>
        <v>442.2</v>
      </c>
      <c r="K245" s="168">
        <f t="shared" si="18"/>
        <v>342.2</v>
      </c>
      <c r="L245" s="7">
        <f t="shared" si="17"/>
        <v>542.20000000000005</v>
      </c>
      <c r="M245" s="7">
        <f t="shared" si="19"/>
        <v>446</v>
      </c>
      <c r="O245" s="9"/>
    </row>
    <row r="246" spans="8:15">
      <c r="H246" s="247">
        <v>448</v>
      </c>
      <c r="I246" s="2">
        <f t="shared" si="20"/>
        <v>343.59999999999997</v>
      </c>
      <c r="J246" s="2">
        <f t="shared" si="16"/>
        <v>443.59999999999997</v>
      </c>
      <c r="K246" s="168">
        <f t="shared" si="18"/>
        <v>343.59999999999997</v>
      </c>
      <c r="L246" s="7">
        <f t="shared" si="17"/>
        <v>543.59999999999991</v>
      </c>
      <c r="M246" s="7">
        <f t="shared" si="19"/>
        <v>448</v>
      </c>
      <c r="O246" s="9"/>
    </row>
    <row r="247" spans="8:15">
      <c r="H247" s="247">
        <v>450</v>
      </c>
      <c r="I247" s="2">
        <f t="shared" si="20"/>
        <v>345</v>
      </c>
      <c r="J247" s="2">
        <f t="shared" si="16"/>
        <v>445</v>
      </c>
      <c r="K247" s="168">
        <f t="shared" si="18"/>
        <v>345</v>
      </c>
      <c r="L247" s="7">
        <f t="shared" si="17"/>
        <v>545</v>
      </c>
      <c r="M247" s="7">
        <f t="shared" si="19"/>
        <v>450</v>
      </c>
      <c r="O247" s="9"/>
    </row>
    <row r="248" spans="8:15">
      <c r="H248" s="247">
        <v>452</v>
      </c>
      <c r="I248" s="2">
        <f t="shared" si="20"/>
        <v>346.4</v>
      </c>
      <c r="J248" s="2">
        <f t="shared" si="16"/>
        <v>446.4</v>
      </c>
      <c r="K248" s="168">
        <f t="shared" si="18"/>
        <v>346.4</v>
      </c>
      <c r="L248" s="7">
        <f t="shared" si="17"/>
        <v>546.4</v>
      </c>
      <c r="M248" s="7">
        <f t="shared" si="19"/>
        <v>452</v>
      </c>
      <c r="O248" s="9"/>
    </row>
    <row r="249" spans="8:15">
      <c r="H249" s="247">
        <v>454</v>
      </c>
      <c r="I249" s="2">
        <f t="shared" si="20"/>
        <v>347.79999999999995</v>
      </c>
      <c r="J249" s="2">
        <f t="shared" si="16"/>
        <v>447.79999999999995</v>
      </c>
      <c r="K249" s="168">
        <f t="shared" si="18"/>
        <v>347.79999999999995</v>
      </c>
      <c r="L249" s="7">
        <f t="shared" si="17"/>
        <v>547.79999999999995</v>
      </c>
      <c r="M249" s="7">
        <f t="shared" si="19"/>
        <v>454</v>
      </c>
      <c r="O249" s="9"/>
    </row>
    <row r="250" spans="8:15">
      <c r="H250" s="247">
        <v>456</v>
      </c>
      <c r="I250" s="2">
        <f t="shared" si="20"/>
        <v>349.2</v>
      </c>
      <c r="J250" s="2">
        <f t="shared" si="16"/>
        <v>449.2</v>
      </c>
      <c r="K250" s="168">
        <f t="shared" si="18"/>
        <v>349.2</v>
      </c>
      <c r="L250" s="7">
        <f t="shared" si="17"/>
        <v>549.20000000000005</v>
      </c>
      <c r="M250" s="7">
        <f t="shared" si="19"/>
        <v>456</v>
      </c>
      <c r="O250" s="9"/>
    </row>
    <row r="251" spans="8:15">
      <c r="H251" s="247">
        <v>458</v>
      </c>
      <c r="I251" s="2">
        <f t="shared" si="20"/>
        <v>350.59999999999997</v>
      </c>
      <c r="J251" s="2">
        <f t="shared" si="16"/>
        <v>450.59999999999997</v>
      </c>
      <c r="K251" s="168">
        <f t="shared" si="18"/>
        <v>350.59999999999997</v>
      </c>
      <c r="L251" s="7">
        <f t="shared" si="17"/>
        <v>550.59999999999991</v>
      </c>
      <c r="M251" s="7">
        <f t="shared" si="19"/>
        <v>458</v>
      </c>
      <c r="O251" s="9"/>
    </row>
    <row r="252" spans="8:15">
      <c r="H252" s="247">
        <v>460</v>
      </c>
      <c r="I252" s="2">
        <f t="shared" si="20"/>
        <v>352</v>
      </c>
      <c r="J252" s="2">
        <f t="shared" si="16"/>
        <v>452</v>
      </c>
      <c r="K252" s="168">
        <f t="shared" si="18"/>
        <v>352</v>
      </c>
      <c r="L252" s="7">
        <f t="shared" si="17"/>
        <v>552</v>
      </c>
      <c r="M252" s="7">
        <f t="shared" si="19"/>
        <v>460</v>
      </c>
      <c r="O252" s="9"/>
    </row>
    <row r="253" spans="8:15">
      <c r="H253" s="247">
        <v>462</v>
      </c>
      <c r="I253" s="2">
        <f t="shared" si="20"/>
        <v>353.4</v>
      </c>
      <c r="J253" s="2">
        <f t="shared" si="16"/>
        <v>453.4</v>
      </c>
      <c r="K253" s="168">
        <f t="shared" si="18"/>
        <v>353.4</v>
      </c>
      <c r="L253" s="7">
        <f t="shared" si="17"/>
        <v>553.4</v>
      </c>
      <c r="M253" s="7">
        <f t="shared" si="19"/>
        <v>462</v>
      </c>
      <c r="O253" s="9"/>
    </row>
    <row r="254" spans="8:15">
      <c r="H254" s="247">
        <v>464</v>
      </c>
      <c r="I254" s="2">
        <f t="shared" si="20"/>
        <v>354.79999999999995</v>
      </c>
      <c r="J254" s="2">
        <f t="shared" si="16"/>
        <v>454.79999999999995</v>
      </c>
      <c r="K254" s="168">
        <f t="shared" si="18"/>
        <v>354.79999999999995</v>
      </c>
      <c r="L254" s="7">
        <f t="shared" si="17"/>
        <v>554.79999999999995</v>
      </c>
      <c r="M254" s="7">
        <f t="shared" si="19"/>
        <v>464</v>
      </c>
      <c r="O254" s="9"/>
    </row>
    <row r="255" spans="8:15">
      <c r="H255" s="247">
        <v>466</v>
      </c>
      <c r="I255" s="2">
        <f t="shared" si="20"/>
        <v>356.2</v>
      </c>
      <c r="J255" s="2">
        <f t="shared" si="16"/>
        <v>456.2</v>
      </c>
      <c r="K255" s="168">
        <f t="shared" si="18"/>
        <v>356.2</v>
      </c>
      <c r="L255" s="7">
        <f t="shared" si="17"/>
        <v>556.20000000000005</v>
      </c>
      <c r="M255" s="7">
        <f t="shared" si="19"/>
        <v>466</v>
      </c>
      <c r="O255" s="9"/>
    </row>
    <row r="256" spans="8:15">
      <c r="H256" s="247">
        <v>468</v>
      </c>
      <c r="I256" s="2">
        <f t="shared" si="20"/>
        <v>357.59999999999997</v>
      </c>
      <c r="J256" s="2">
        <f t="shared" si="16"/>
        <v>457.59999999999997</v>
      </c>
      <c r="K256" s="168">
        <f t="shared" si="18"/>
        <v>357.59999999999997</v>
      </c>
      <c r="L256" s="7">
        <f t="shared" si="17"/>
        <v>557.59999999999991</v>
      </c>
      <c r="M256" s="7">
        <f t="shared" si="19"/>
        <v>468</v>
      </c>
      <c r="O256" s="9"/>
    </row>
    <row r="257" spans="8:15">
      <c r="H257" s="247">
        <v>470</v>
      </c>
      <c r="I257" s="2">
        <f t="shared" si="20"/>
        <v>359</v>
      </c>
      <c r="J257" s="2">
        <f t="shared" si="16"/>
        <v>459</v>
      </c>
      <c r="K257" s="168">
        <f t="shared" si="18"/>
        <v>359</v>
      </c>
      <c r="L257" s="7">
        <f t="shared" si="17"/>
        <v>559</v>
      </c>
      <c r="M257" s="7">
        <f t="shared" si="19"/>
        <v>470</v>
      </c>
      <c r="O257" s="9"/>
    </row>
    <row r="258" spans="8:15">
      <c r="H258" s="247">
        <v>472</v>
      </c>
      <c r="I258" s="2">
        <f t="shared" si="20"/>
        <v>360.4</v>
      </c>
      <c r="J258" s="2">
        <f t="shared" si="16"/>
        <v>460.4</v>
      </c>
      <c r="K258" s="168">
        <f t="shared" si="18"/>
        <v>360.4</v>
      </c>
      <c r="L258" s="7">
        <f t="shared" si="17"/>
        <v>560.4</v>
      </c>
      <c r="M258" s="7">
        <f t="shared" si="19"/>
        <v>472</v>
      </c>
      <c r="O258" s="9"/>
    </row>
    <row r="259" spans="8:15">
      <c r="H259" s="247">
        <v>474</v>
      </c>
      <c r="I259" s="2">
        <f t="shared" si="20"/>
        <v>361.79999999999995</v>
      </c>
      <c r="J259" s="2">
        <f t="shared" si="16"/>
        <v>461.79999999999995</v>
      </c>
      <c r="K259" s="168">
        <f t="shared" si="18"/>
        <v>361.79999999999995</v>
      </c>
      <c r="L259" s="7">
        <f t="shared" si="17"/>
        <v>561.79999999999995</v>
      </c>
      <c r="M259" s="7">
        <f t="shared" si="19"/>
        <v>474</v>
      </c>
      <c r="O259" s="9"/>
    </row>
    <row r="260" spans="8:15">
      <c r="H260" s="247">
        <v>476</v>
      </c>
      <c r="I260" s="2">
        <f t="shared" si="20"/>
        <v>363.2</v>
      </c>
      <c r="J260" s="2">
        <f t="shared" si="16"/>
        <v>463.2</v>
      </c>
      <c r="K260" s="168">
        <f t="shared" si="18"/>
        <v>363.2</v>
      </c>
      <c r="L260" s="7">
        <f t="shared" si="17"/>
        <v>563.20000000000005</v>
      </c>
      <c r="M260" s="7">
        <f t="shared" si="19"/>
        <v>476</v>
      </c>
      <c r="O260" s="9"/>
    </row>
    <row r="261" spans="8:15">
      <c r="H261" s="247">
        <v>478</v>
      </c>
      <c r="I261" s="2">
        <f t="shared" si="20"/>
        <v>364.59999999999997</v>
      </c>
      <c r="J261" s="2">
        <f t="shared" si="16"/>
        <v>464.59999999999997</v>
      </c>
      <c r="K261" s="168">
        <f t="shared" si="18"/>
        <v>364.59999999999997</v>
      </c>
      <c r="L261" s="7">
        <f t="shared" si="17"/>
        <v>564.59999999999991</v>
      </c>
      <c r="M261" s="7">
        <f t="shared" si="19"/>
        <v>478</v>
      </c>
      <c r="O261" s="9"/>
    </row>
    <row r="262" spans="8:15">
      <c r="H262" s="247">
        <v>480</v>
      </c>
      <c r="I262" s="2">
        <f t="shared" si="20"/>
        <v>366</v>
      </c>
      <c r="J262" s="2">
        <f t="shared" si="16"/>
        <v>466</v>
      </c>
      <c r="K262" s="168">
        <f t="shared" si="18"/>
        <v>366</v>
      </c>
      <c r="L262" s="7">
        <f t="shared" si="17"/>
        <v>566</v>
      </c>
      <c r="M262" s="7">
        <f t="shared" si="19"/>
        <v>480</v>
      </c>
      <c r="O262" s="9"/>
    </row>
    <row r="263" spans="8:15">
      <c r="H263" s="247">
        <v>482</v>
      </c>
      <c r="I263" s="2">
        <f t="shared" si="20"/>
        <v>367.4</v>
      </c>
      <c r="J263" s="2">
        <f t="shared" si="16"/>
        <v>467.4</v>
      </c>
      <c r="K263" s="168">
        <f t="shared" si="18"/>
        <v>367.4</v>
      </c>
      <c r="L263" s="7">
        <f t="shared" si="17"/>
        <v>567.4</v>
      </c>
      <c r="M263" s="7">
        <f t="shared" si="19"/>
        <v>482</v>
      </c>
      <c r="O263" s="9"/>
    </row>
    <row r="264" spans="8:15">
      <c r="H264" s="247">
        <v>484</v>
      </c>
      <c r="I264" s="2">
        <f t="shared" si="20"/>
        <v>368.79999999999995</v>
      </c>
      <c r="J264" s="2">
        <f t="shared" si="16"/>
        <v>468.79999999999995</v>
      </c>
      <c r="K264" s="168">
        <f t="shared" si="18"/>
        <v>368.79999999999995</v>
      </c>
      <c r="L264" s="7">
        <f t="shared" si="17"/>
        <v>568.79999999999995</v>
      </c>
      <c r="M264" s="7">
        <f t="shared" si="19"/>
        <v>484</v>
      </c>
      <c r="O264" s="9"/>
    </row>
    <row r="265" spans="8:15">
      <c r="H265" s="247">
        <v>486</v>
      </c>
      <c r="I265" s="2">
        <f t="shared" si="20"/>
        <v>370.2</v>
      </c>
      <c r="J265" s="2">
        <f t="shared" si="16"/>
        <v>470.2</v>
      </c>
      <c r="K265" s="168">
        <f t="shared" si="18"/>
        <v>370.2</v>
      </c>
      <c r="L265" s="7">
        <f t="shared" si="17"/>
        <v>570.20000000000005</v>
      </c>
      <c r="M265" s="7">
        <f t="shared" si="19"/>
        <v>486</v>
      </c>
      <c r="O265" s="9"/>
    </row>
    <row r="266" spans="8:15">
      <c r="H266" s="247">
        <v>488</v>
      </c>
      <c r="I266" s="2">
        <f t="shared" si="20"/>
        <v>371.59999999999997</v>
      </c>
      <c r="J266" s="2">
        <f t="shared" si="16"/>
        <v>471.59999999999997</v>
      </c>
      <c r="K266" s="168">
        <f t="shared" si="18"/>
        <v>371.59999999999997</v>
      </c>
      <c r="L266" s="7">
        <f t="shared" si="17"/>
        <v>571.59999999999991</v>
      </c>
      <c r="M266" s="7">
        <f t="shared" si="19"/>
        <v>488</v>
      </c>
      <c r="O266" s="9"/>
    </row>
    <row r="267" spans="8:15">
      <c r="H267" s="247">
        <v>490</v>
      </c>
      <c r="I267" s="2">
        <f t="shared" si="20"/>
        <v>373</v>
      </c>
      <c r="J267" s="2">
        <f t="shared" si="16"/>
        <v>473</v>
      </c>
      <c r="K267" s="168">
        <f t="shared" si="18"/>
        <v>373</v>
      </c>
      <c r="L267" s="7">
        <f t="shared" si="17"/>
        <v>573</v>
      </c>
      <c r="M267" s="7">
        <f t="shared" si="19"/>
        <v>490</v>
      </c>
      <c r="O267" s="9"/>
    </row>
    <row r="268" spans="8:15">
      <c r="H268" s="247">
        <v>492</v>
      </c>
      <c r="I268" s="2">
        <f t="shared" si="20"/>
        <v>374.4</v>
      </c>
      <c r="J268" s="2">
        <f t="shared" si="16"/>
        <v>474.4</v>
      </c>
      <c r="K268" s="168">
        <f t="shared" si="18"/>
        <v>374.4</v>
      </c>
      <c r="L268" s="7">
        <f t="shared" si="17"/>
        <v>574.4</v>
      </c>
      <c r="M268" s="7">
        <f t="shared" si="19"/>
        <v>492</v>
      </c>
      <c r="O268" s="9"/>
    </row>
    <row r="269" spans="8:15">
      <c r="H269" s="247">
        <v>494</v>
      </c>
      <c r="I269" s="2">
        <f t="shared" si="20"/>
        <v>375.79999999999995</v>
      </c>
      <c r="J269" s="2">
        <f t="shared" si="16"/>
        <v>475.79999999999995</v>
      </c>
      <c r="K269" s="168">
        <f t="shared" si="18"/>
        <v>375.79999999999995</v>
      </c>
      <c r="L269" s="7">
        <f t="shared" si="17"/>
        <v>575.79999999999995</v>
      </c>
      <c r="M269" s="7">
        <f t="shared" si="19"/>
        <v>494</v>
      </c>
      <c r="O269" s="9"/>
    </row>
    <row r="270" spans="8:15">
      <c r="H270" s="247">
        <v>496</v>
      </c>
      <c r="I270" s="2">
        <f t="shared" si="20"/>
        <v>377.2</v>
      </c>
      <c r="J270" s="2">
        <f t="shared" si="16"/>
        <v>477.2</v>
      </c>
      <c r="K270" s="168">
        <f t="shared" si="18"/>
        <v>377.2</v>
      </c>
      <c r="L270" s="7">
        <f t="shared" si="17"/>
        <v>577.20000000000005</v>
      </c>
      <c r="M270" s="7">
        <f t="shared" si="19"/>
        <v>496</v>
      </c>
      <c r="O270" s="9"/>
    </row>
    <row r="271" spans="8:15">
      <c r="H271" s="247">
        <v>498</v>
      </c>
      <c r="I271" s="2">
        <f t="shared" si="20"/>
        <v>378.59999999999997</v>
      </c>
      <c r="J271" s="2">
        <f t="shared" si="16"/>
        <v>478.59999999999997</v>
      </c>
      <c r="K271" s="168">
        <f t="shared" si="18"/>
        <v>378.59999999999997</v>
      </c>
      <c r="L271" s="7">
        <f t="shared" si="17"/>
        <v>578.59999999999991</v>
      </c>
      <c r="M271" s="7">
        <f t="shared" si="19"/>
        <v>498</v>
      </c>
      <c r="O271" s="9"/>
    </row>
    <row r="272" spans="8:15">
      <c r="H272" s="247">
        <v>500</v>
      </c>
      <c r="I272" s="2">
        <f t="shared" si="20"/>
        <v>380</v>
      </c>
      <c r="J272" s="2">
        <f t="shared" si="16"/>
        <v>480</v>
      </c>
      <c r="K272" s="168">
        <f t="shared" si="18"/>
        <v>380</v>
      </c>
      <c r="L272" s="7">
        <f t="shared" si="17"/>
        <v>580</v>
      </c>
      <c r="M272" s="7">
        <f t="shared" si="19"/>
        <v>500</v>
      </c>
      <c r="O272" s="9"/>
    </row>
    <row r="273" spans="8:15">
      <c r="H273" s="247">
        <v>502</v>
      </c>
      <c r="I273" s="2">
        <f t="shared" si="20"/>
        <v>381.4</v>
      </c>
      <c r="J273" s="2">
        <f t="shared" si="16"/>
        <v>481.4</v>
      </c>
      <c r="K273" s="168">
        <f t="shared" si="18"/>
        <v>381.4</v>
      </c>
      <c r="L273" s="7">
        <f t="shared" si="17"/>
        <v>581.4</v>
      </c>
      <c r="M273" s="7">
        <f t="shared" si="19"/>
        <v>502</v>
      </c>
      <c r="O273" s="9"/>
    </row>
    <row r="274" spans="8:15">
      <c r="H274" s="247">
        <v>504</v>
      </c>
      <c r="I274" s="2">
        <f t="shared" si="20"/>
        <v>382.79999999999995</v>
      </c>
      <c r="J274" s="2">
        <f t="shared" si="16"/>
        <v>482.79999999999995</v>
      </c>
      <c r="K274" s="168">
        <f t="shared" si="18"/>
        <v>382.79999999999995</v>
      </c>
      <c r="L274" s="7">
        <f t="shared" si="17"/>
        <v>582.79999999999995</v>
      </c>
      <c r="M274" s="7">
        <f t="shared" si="19"/>
        <v>504</v>
      </c>
      <c r="O274" s="9"/>
    </row>
    <row r="275" spans="8:15">
      <c r="H275" s="247">
        <v>506</v>
      </c>
      <c r="I275" s="2">
        <f t="shared" si="20"/>
        <v>384.2</v>
      </c>
      <c r="J275" s="2">
        <f t="shared" si="16"/>
        <v>484.2</v>
      </c>
      <c r="K275" s="168">
        <f t="shared" si="18"/>
        <v>384.2</v>
      </c>
      <c r="L275" s="7">
        <f t="shared" si="17"/>
        <v>584.20000000000005</v>
      </c>
      <c r="M275" s="7">
        <f t="shared" si="19"/>
        <v>506</v>
      </c>
      <c r="O275" s="9"/>
    </row>
    <row r="276" spans="8:15">
      <c r="H276" s="247">
        <v>508</v>
      </c>
      <c r="I276" s="2">
        <f t="shared" si="20"/>
        <v>385.59999999999997</v>
      </c>
      <c r="J276" s="2">
        <f t="shared" si="16"/>
        <v>485.59999999999997</v>
      </c>
      <c r="K276" s="168">
        <f t="shared" si="18"/>
        <v>385.59999999999997</v>
      </c>
      <c r="L276" s="7">
        <f t="shared" si="17"/>
        <v>585.59999999999991</v>
      </c>
      <c r="M276" s="7">
        <f t="shared" si="19"/>
        <v>508</v>
      </c>
      <c r="O276" s="9"/>
    </row>
    <row r="277" spans="8:15">
      <c r="H277" s="247">
        <v>510</v>
      </c>
      <c r="I277" s="2">
        <f t="shared" si="20"/>
        <v>387</v>
      </c>
      <c r="J277" s="2">
        <f t="shared" si="16"/>
        <v>487</v>
      </c>
      <c r="K277" s="168">
        <f t="shared" si="18"/>
        <v>387</v>
      </c>
      <c r="L277" s="7">
        <f t="shared" si="17"/>
        <v>587</v>
      </c>
      <c r="M277" s="7">
        <f t="shared" si="19"/>
        <v>510</v>
      </c>
      <c r="O277" s="9"/>
    </row>
    <row r="278" spans="8:15">
      <c r="H278" s="247">
        <v>512</v>
      </c>
      <c r="I278" s="2">
        <f t="shared" si="20"/>
        <v>388.4</v>
      </c>
      <c r="J278" s="2">
        <f t="shared" ref="J278:J341" si="21">I278+$D$9</f>
        <v>488.4</v>
      </c>
      <c r="K278" s="168">
        <f t="shared" si="18"/>
        <v>388.4</v>
      </c>
      <c r="L278" s="7">
        <f t="shared" ref="L278:L341" si="22">K278+$E$9</f>
        <v>588.4</v>
      </c>
      <c r="M278" s="7">
        <f t="shared" si="19"/>
        <v>512</v>
      </c>
      <c r="O278" s="9"/>
    </row>
    <row r="279" spans="8:15">
      <c r="H279" s="247">
        <v>514</v>
      </c>
      <c r="I279" s="2">
        <f t="shared" si="20"/>
        <v>389.79999999999995</v>
      </c>
      <c r="J279" s="2">
        <f t="shared" si="21"/>
        <v>489.79999999999995</v>
      </c>
      <c r="K279" s="168">
        <f t="shared" ref="K279:K342" si="23">$E$10+$E$11*H279</f>
        <v>389.79999999999995</v>
      </c>
      <c r="L279" s="7">
        <f t="shared" si="22"/>
        <v>589.79999999999995</v>
      </c>
      <c r="M279" s="7">
        <f t="shared" ref="M279:M342" si="24">H279</f>
        <v>514</v>
      </c>
      <c r="O279" s="9"/>
    </row>
    <row r="280" spans="8:15">
      <c r="H280" s="247">
        <v>516</v>
      </c>
      <c r="I280" s="2">
        <f t="shared" ref="I280:I343" si="25">$D$10+$D$11*H280</f>
        <v>391.2</v>
      </c>
      <c r="J280" s="2">
        <f t="shared" si="21"/>
        <v>491.2</v>
      </c>
      <c r="K280" s="168">
        <f t="shared" si="23"/>
        <v>391.2</v>
      </c>
      <c r="L280" s="7">
        <f t="shared" si="22"/>
        <v>591.20000000000005</v>
      </c>
      <c r="M280" s="7">
        <f t="shared" si="24"/>
        <v>516</v>
      </c>
      <c r="O280" s="9"/>
    </row>
    <row r="281" spans="8:15">
      <c r="H281" s="247">
        <v>518</v>
      </c>
      <c r="I281" s="2">
        <f t="shared" si="25"/>
        <v>392.59999999999997</v>
      </c>
      <c r="J281" s="2">
        <f t="shared" si="21"/>
        <v>492.59999999999997</v>
      </c>
      <c r="K281" s="168">
        <f t="shared" si="23"/>
        <v>392.59999999999997</v>
      </c>
      <c r="L281" s="7">
        <f t="shared" si="22"/>
        <v>592.59999999999991</v>
      </c>
      <c r="M281" s="7">
        <f t="shared" si="24"/>
        <v>518</v>
      </c>
      <c r="O281" s="9"/>
    </row>
    <row r="282" spans="8:15">
      <c r="H282" s="247">
        <v>520</v>
      </c>
      <c r="I282" s="2">
        <f t="shared" si="25"/>
        <v>394</v>
      </c>
      <c r="J282" s="2">
        <f t="shared" si="21"/>
        <v>494</v>
      </c>
      <c r="K282" s="168">
        <f t="shared" si="23"/>
        <v>394</v>
      </c>
      <c r="L282" s="7">
        <f t="shared" si="22"/>
        <v>594</v>
      </c>
      <c r="M282" s="7">
        <f t="shared" si="24"/>
        <v>520</v>
      </c>
      <c r="O282" s="9"/>
    </row>
    <row r="283" spans="8:15">
      <c r="H283" s="247">
        <v>522</v>
      </c>
      <c r="I283" s="2">
        <f t="shared" si="25"/>
        <v>395.4</v>
      </c>
      <c r="J283" s="2">
        <f t="shared" si="21"/>
        <v>495.4</v>
      </c>
      <c r="K283" s="168">
        <f t="shared" si="23"/>
        <v>395.4</v>
      </c>
      <c r="L283" s="7">
        <f t="shared" si="22"/>
        <v>595.4</v>
      </c>
      <c r="M283" s="7">
        <f t="shared" si="24"/>
        <v>522</v>
      </c>
      <c r="O283" s="9"/>
    </row>
    <row r="284" spans="8:15">
      <c r="H284" s="247">
        <v>524</v>
      </c>
      <c r="I284" s="2">
        <f t="shared" si="25"/>
        <v>396.79999999999995</v>
      </c>
      <c r="J284" s="2">
        <f t="shared" si="21"/>
        <v>496.79999999999995</v>
      </c>
      <c r="K284" s="168">
        <f t="shared" si="23"/>
        <v>396.79999999999995</v>
      </c>
      <c r="L284" s="7">
        <f t="shared" si="22"/>
        <v>596.79999999999995</v>
      </c>
      <c r="M284" s="7">
        <f t="shared" si="24"/>
        <v>524</v>
      </c>
      <c r="O284" s="9"/>
    </row>
    <row r="285" spans="8:15">
      <c r="H285" s="247">
        <v>526</v>
      </c>
      <c r="I285" s="2">
        <f t="shared" si="25"/>
        <v>398.2</v>
      </c>
      <c r="J285" s="2">
        <f t="shared" si="21"/>
        <v>498.2</v>
      </c>
      <c r="K285" s="168">
        <f t="shared" si="23"/>
        <v>398.2</v>
      </c>
      <c r="L285" s="7">
        <f t="shared" si="22"/>
        <v>598.20000000000005</v>
      </c>
      <c r="M285" s="7">
        <f t="shared" si="24"/>
        <v>526</v>
      </c>
      <c r="O285" s="9"/>
    </row>
    <row r="286" spans="8:15">
      <c r="H286" s="247">
        <v>528</v>
      </c>
      <c r="I286" s="2">
        <f t="shared" si="25"/>
        <v>399.59999999999997</v>
      </c>
      <c r="J286" s="2">
        <f t="shared" si="21"/>
        <v>499.59999999999997</v>
      </c>
      <c r="K286" s="168">
        <f t="shared" si="23"/>
        <v>399.59999999999997</v>
      </c>
      <c r="L286" s="7">
        <f t="shared" si="22"/>
        <v>599.59999999999991</v>
      </c>
      <c r="M286" s="7">
        <f t="shared" si="24"/>
        <v>528</v>
      </c>
      <c r="O286" s="9"/>
    </row>
    <row r="287" spans="8:15">
      <c r="H287" s="247">
        <v>530</v>
      </c>
      <c r="I287" s="2">
        <f t="shared" si="25"/>
        <v>401</v>
      </c>
      <c r="J287" s="2">
        <f t="shared" si="21"/>
        <v>501</v>
      </c>
      <c r="K287" s="168">
        <f t="shared" si="23"/>
        <v>401</v>
      </c>
      <c r="L287" s="7">
        <f t="shared" si="22"/>
        <v>601</v>
      </c>
      <c r="M287" s="7">
        <f t="shared" si="24"/>
        <v>530</v>
      </c>
      <c r="O287" s="9"/>
    </row>
    <row r="288" spans="8:15">
      <c r="H288" s="247">
        <v>532</v>
      </c>
      <c r="I288" s="2">
        <f t="shared" si="25"/>
        <v>402.4</v>
      </c>
      <c r="J288" s="2">
        <f t="shared" si="21"/>
        <v>502.4</v>
      </c>
      <c r="K288" s="168">
        <f t="shared" si="23"/>
        <v>402.4</v>
      </c>
      <c r="L288" s="7">
        <f t="shared" si="22"/>
        <v>602.4</v>
      </c>
      <c r="M288" s="7">
        <f t="shared" si="24"/>
        <v>532</v>
      </c>
      <c r="O288" s="9"/>
    </row>
    <row r="289" spans="8:15">
      <c r="H289" s="247">
        <v>534</v>
      </c>
      <c r="I289" s="2">
        <f t="shared" si="25"/>
        <v>403.79999999999995</v>
      </c>
      <c r="J289" s="2">
        <f t="shared" si="21"/>
        <v>503.79999999999995</v>
      </c>
      <c r="K289" s="168">
        <f t="shared" si="23"/>
        <v>403.79999999999995</v>
      </c>
      <c r="L289" s="7">
        <f t="shared" si="22"/>
        <v>603.79999999999995</v>
      </c>
      <c r="M289" s="7">
        <f t="shared" si="24"/>
        <v>534</v>
      </c>
      <c r="O289" s="9"/>
    </row>
    <row r="290" spans="8:15">
      <c r="H290" s="247">
        <v>536</v>
      </c>
      <c r="I290" s="2">
        <f t="shared" si="25"/>
        <v>405.2</v>
      </c>
      <c r="J290" s="2">
        <f t="shared" si="21"/>
        <v>505.2</v>
      </c>
      <c r="K290" s="168">
        <f t="shared" si="23"/>
        <v>405.2</v>
      </c>
      <c r="L290" s="7">
        <f t="shared" si="22"/>
        <v>605.20000000000005</v>
      </c>
      <c r="M290" s="7">
        <f t="shared" si="24"/>
        <v>536</v>
      </c>
      <c r="O290" s="9"/>
    </row>
    <row r="291" spans="8:15">
      <c r="H291" s="247">
        <v>538</v>
      </c>
      <c r="I291" s="2">
        <f t="shared" si="25"/>
        <v>406.59999999999997</v>
      </c>
      <c r="J291" s="2">
        <f t="shared" si="21"/>
        <v>506.59999999999997</v>
      </c>
      <c r="K291" s="168">
        <f t="shared" si="23"/>
        <v>406.59999999999997</v>
      </c>
      <c r="L291" s="7">
        <f t="shared" si="22"/>
        <v>606.59999999999991</v>
      </c>
      <c r="M291" s="7">
        <f t="shared" si="24"/>
        <v>538</v>
      </c>
      <c r="O291" s="9"/>
    </row>
    <row r="292" spans="8:15">
      <c r="H292" s="247">
        <v>540</v>
      </c>
      <c r="I292" s="2">
        <f t="shared" si="25"/>
        <v>408</v>
      </c>
      <c r="J292" s="2">
        <f t="shared" si="21"/>
        <v>508</v>
      </c>
      <c r="K292" s="168">
        <f t="shared" si="23"/>
        <v>408</v>
      </c>
      <c r="L292" s="7">
        <f t="shared" si="22"/>
        <v>608</v>
      </c>
      <c r="M292" s="7">
        <f t="shared" si="24"/>
        <v>540</v>
      </c>
      <c r="O292" s="9"/>
    </row>
    <row r="293" spans="8:15">
      <c r="H293" s="247">
        <v>542</v>
      </c>
      <c r="I293" s="2">
        <f t="shared" si="25"/>
        <v>409.4</v>
      </c>
      <c r="J293" s="2">
        <f t="shared" si="21"/>
        <v>509.4</v>
      </c>
      <c r="K293" s="168">
        <f t="shared" si="23"/>
        <v>409.4</v>
      </c>
      <c r="L293" s="7">
        <f t="shared" si="22"/>
        <v>609.4</v>
      </c>
      <c r="M293" s="7">
        <f t="shared" si="24"/>
        <v>542</v>
      </c>
      <c r="O293" s="9"/>
    </row>
    <row r="294" spans="8:15">
      <c r="H294" s="247">
        <v>544</v>
      </c>
      <c r="I294" s="2">
        <f t="shared" si="25"/>
        <v>410.79999999999995</v>
      </c>
      <c r="J294" s="2">
        <f t="shared" si="21"/>
        <v>510.79999999999995</v>
      </c>
      <c r="K294" s="168">
        <f t="shared" si="23"/>
        <v>410.79999999999995</v>
      </c>
      <c r="L294" s="7">
        <f t="shared" si="22"/>
        <v>610.79999999999995</v>
      </c>
      <c r="M294" s="7">
        <f t="shared" si="24"/>
        <v>544</v>
      </c>
      <c r="O294" s="9"/>
    </row>
    <row r="295" spans="8:15">
      <c r="H295" s="247">
        <v>546</v>
      </c>
      <c r="I295" s="2">
        <f t="shared" si="25"/>
        <v>412.2</v>
      </c>
      <c r="J295" s="2">
        <f t="shared" si="21"/>
        <v>512.20000000000005</v>
      </c>
      <c r="K295" s="168">
        <f t="shared" si="23"/>
        <v>412.2</v>
      </c>
      <c r="L295" s="7">
        <f t="shared" si="22"/>
        <v>612.20000000000005</v>
      </c>
      <c r="M295" s="7">
        <f t="shared" si="24"/>
        <v>546</v>
      </c>
      <c r="O295" s="9"/>
    </row>
    <row r="296" spans="8:15">
      <c r="H296" s="247">
        <v>548</v>
      </c>
      <c r="I296" s="2">
        <f t="shared" si="25"/>
        <v>413.59999999999997</v>
      </c>
      <c r="J296" s="2">
        <f t="shared" si="21"/>
        <v>513.59999999999991</v>
      </c>
      <c r="K296" s="168">
        <f t="shared" si="23"/>
        <v>413.59999999999997</v>
      </c>
      <c r="L296" s="7">
        <f t="shared" si="22"/>
        <v>613.59999999999991</v>
      </c>
      <c r="M296" s="7">
        <f t="shared" si="24"/>
        <v>548</v>
      </c>
      <c r="O296" s="9"/>
    </row>
    <row r="297" spans="8:15">
      <c r="H297" s="247">
        <v>550</v>
      </c>
      <c r="I297" s="2">
        <f t="shared" si="25"/>
        <v>415</v>
      </c>
      <c r="J297" s="2">
        <f t="shared" si="21"/>
        <v>515</v>
      </c>
      <c r="K297" s="168">
        <f t="shared" si="23"/>
        <v>415</v>
      </c>
      <c r="L297" s="7">
        <f t="shared" si="22"/>
        <v>615</v>
      </c>
      <c r="M297" s="7">
        <f t="shared" si="24"/>
        <v>550</v>
      </c>
      <c r="O297" s="9"/>
    </row>
    <row r="298" spans="8:15">
      <c r="H298" s="247">
        <v>552</v>
      </c>
      <c r="I298" s="2">
        <f t="shared" si="25"/>
        <v>416.4</v>
      </c>
      <c r="J298" s="2">
        <f t="shared" si="21"/>
        <v>516.4</v>
      </c>
      <c r="K298" s="168">
        <f t="shared" si="23"/>
        <v>416.4</v>
      </c>
      <c r="L298" s="7">
        <f t="shared" si="22"/>
        <v>616.4</v>
      </c>
      <c r="M298" s="7">
        <f t="shared" si="24"/>
        <v>552</v>
      </c>
      <c r="O298" s="9"/>
    </row>
    <row r="299" spans="8:15">
      <c r="H299" s="247">
        <v>554</v>
      </c>
      <c r="I299" s="2">
        <f t="shared" si="25"/>
        <v>417.79999999999995</v>
      </c>
      <c r="J299" s="2">
        <f t="shared" si="21"/>
        <v>517.79999999999995</v>
      </c>
      <c r="K299" s="168">
        <f t="shared" si="23"/>
        <v>417.79999999999995</v>
      </c>
      <c r="L299" s="7">
        <f t="shared" si="22"/>
        <v>617.79999999999995</v>
      </c>
      <c r="M299" s="7">
        <f t="shared" si="24"/>
        <v>554</v>
      </c>
      <c r="O299" s="9"/>
    </row>
    <row r="300" spans="8:15">
      <c r="H300" s="247">
        <v>556</v>
      </c>
      <c r="I300" s="2">
        <f t="shared" si="25"/>
        <v>419.2</v>
      </c>
      <c r="J300" s="2">
        <f t="shared" si="21"/>
        <v>519.20000000000005</v>
      </c>
      <c r="K300" s="168">
        <f t="shared" si="23"/>
        <v>419.2</v>
      </c>
      <c r="L300" s="7">
        <f t="shared" si="22"/>
        <v>619.20000000000005</v>
      </c>
      <c r="M300" s="7">
        <f t="shared" si="24"/>
        <v>556</v>
      </c>
      <c r="O300" s="9"/>
    </row>
    <row r="301" spans="8:15">
      <c r="H301" s="247">
        <v>558</v>
      </c>
      <c r="I301" s="2">
        <f t="shared" si="25"/>
        <v>420.59999999999997</v>
      </c>
      <c r="J301" s="2">
        <f t="shared" si="21"/>
        <v>520.59999999999991</v>
      </c>
      <c r="K301" s="168">
        <f t="shared" si="23"/>
        <v>420.59999999999997</v>
      </c>
      <c r="L301" s="7">
        <f t="shared" si="22"/>
        <v>620.59999999999991</v>
      </c>
      <c r="M301" s="7">
        <f t="shared" si="24"/>
        <v>558</v>
      </c>
      <c r="O301" s="9"/>
    </row>
    <row r="302" spans="8:15">
      <c r="H302" s="247">
        <v>560</v>
      </c>
      <c r="I302" s="2">
        <f t="shared" si="25"/>
        <v>422</v>
      </c>
      <c r="J302" s="2">
        <f t="shared" si="21"/>
        <v>522</v>
      </c>
      <c r="K302" s="168">
        <f t="shared" si="23"/>
        <v>422</v>
      </c>
      <c r="L302" s="7">
        <f t="shared" si="22"/>
        <v>622</v>
      </c>
      <c r="M302" s="7">
        <f t="shared" si="24"/>
        <v>560</v>
      </c>
      <c r="O302" s="9"/>
    </row>
    <row r="303" spans="8:15">
      <c r="H303" s="247">
        <v>562</v>
      </c>
      <c r="I303" s="2">
        <f t="shared" si="25"/>
        <v>423.4</v>
      </c>
      <c r="J303" s="2">
        <f t="shared" si="21"/>
        <v>523.4</v>
      </c>
      <c r="K303" s="168">
        <f t="shared" si="23"/>
        <v>423.4</v>
      </c>
      <c r="L303" s="7">
        <f t="shared" si="22"/>
        <v>623.4</v>
      </c>
      <c r="M303" s="7">
        <f t="shared" si="24"/>
        <v>562</v>
      </c>
      <c r="O303" s="9"/>
    </row>
    <row r="304" spans="8:15">
      <c r="H304" s="247">
        <v>564</v>
      </c>
      <c r="I304" s="2">
        <f t="shared" si="25"/>
        <v>424.79999999999995</v>
      </c>
      <c r="J304" s="2">
        <f t="shared" si="21"/>
        <v>524.79999999999995</v>
      </c>
      <c r="K304" s="168">
        <f t="shared" si="23"/>
        <v>424.79999999999995</v>
      </c>
      <c r="L304" s="7">
        <f t="shared" si="22"/>
        <v>624.79999999999995</v>
      </c>
      <c r="M304" s="7">
        <f t="shared" si="24"/>
        <v>564</v>
      </c>
      <c r="O304" s="9"/>
    </row>
    <row r="305" spans="8:15">
      <c r="H305" s="247">
        <v>566</v>
      </c>
      <c r="I305" s="2">
        <f t="shared" si="25"/>
        <v>426.2</v>
      </c>
      <c r="J305" s="2">
        <f t="shared" si="21"/>
        <v>526.20000000000005</v>
      </c>
      <c r="K305" s="168">
        <f t="shared" si="23"/>
        <v>426.2</v>
      </c>
      <c r="L305" s="7">
        <f t="shared" si="22"/>
        <v>626.20000000000005</v>
      </c>
      <c r="M305" s="7">
        <f t="shared" si="24"/>
        <v>566</v>
      </c>
      <c r="O305" s="9"/>
    </row>
    <row r="306" spans="8:15">
      <c r="H306" s="247">
        <v>568</v>
      </c>
      <c r="I306" s="2">
        <f t="shared" si="25"/>
        <v>427.59999999999997</v>
      </c>
      <c r="J306" s="2">
        <f t="shared" si="21"/>
        <v>527.59999999999991</v>
      </c>
      <c r="K306" s="168">
        <f t="shared" si="23"/>
        <v>427.59999999999997</v>
      </c>
      <c r="L306" s="7">
        <f t="shared" si="22"/>
        <v>627.59999999999991</v>
      </c>
      <c r="M306" s="7">
        <f t="shared" si="24"/>
        <v>568</v>
      </c>
      <c r="O306" s="9"/>
    </row>
    <row r="307" spans="8:15">
      <c r="H307" s="247">
        <v>570</v>
      </c>
      <c r="I307" s="2">
        <f t="shared" si="25"/>
        <v>429</v>
      </c>
      <c r="J307" s="2">
        <f t="shared" si="21"/>
        <v>529</v>
      </c>
      <c r="K307" s="168">
        <f t="shared" si="23"/>
        <v>429</v>
      </c>
      <c r="L307" s="7">
        <f t="shared" si="22"/>
        <v>629</v>
      </c>
      <c r="M307" s="7">
        <f t="shared" si="24"/>
        <v>570</v>
      </c>
      <c r="O307" s="9"/>
    </row>
    <row r="308" spans="8:15">
      <c r="H308" s="247">
        <v>572</v>
      </c>
      <c r="I308" s="2">
        <f t="shared" si="25"/>
        <v>430.4</v>
      </c>
      <c r="J308" s="2">
        <f t="shared" si="21"/>
        <v>530.4</v>
      </c>
      <c r="K308" s="168">
        <f t="shared" si="23"/>
        <v>430.4</v>
      </c>
      <c r="L308" s="7">
        <f t="shared" si="22"/>
        <v>630.4</v>
      </c>
      <c r="M308" s="7">
        <f t="shared" si="24"/>
        <v>572</v>
      </c>
      <c r="O308" s="9"/>
    </row>
    <row r="309" spans="8:15">
      <c r="H309" s="247">
        <v>574</v>
      </c>
      <c r="I309" s="2">
        <f t="shared" si="25"/>
        <v>431.79999999999995</v>
      </c>
      <c r="J309" s="2">
        <f t="shared" si="21"/>
        <v>531.79999999999995</v>
      </c>
      <c r="K309" s="168">
        <f t="shared" si="23"/>
        <v>431.79999999999995</v>
      </c>
      <c r="L309" s="7">
        <f t="shared" si="22"/>
        <v>631.79999999999995</v>
      </c>
      <c r="M309" s="7">
        <f t="shared" si="24"/>
        <v>574</v>
      </c>
      <c r="O309" s="9"/>
    </row>
    <row r="310" spans="8:15">
      <c r="H310" s="247">
        <v>576</v>
      </c>
      <c r="I310" s="2">
        <f t="shared" si="25"/>
        <v>433.2</v>
      </c>
      <c r="J310" s="2">
        <f t="shared" si="21"/>
        <v>533.20000000000005</v>
      </c>
      <c r="K310" s="168">
        <f t="shared" si="23"/>
        <v>433.2</v>
      </c>
      <c r="L310" s="7">
        <f t="shared" si="22"/>
        <v>633.20000000000005</v>
      </c>
      <c r="M310" s="7">
        <f t="shared" si="24"/>
        <v>576</v>
      </c>
      <c r="O310" s="9"/>
    </row>
    <row r="311" spans="8:15">
      <c r="H311" s="247">
        <v>578</v>
      </c>
      <c r="I311" s="2">
        <f t="shared" si="25"/>
        <v>434.59999999999997</v>
      </c>
      <c r="J311" s="2">
        <f t="shared" si="21"/>
        <v>534.59999999999991</v>
      </c>
      <c r="K311" s="168">
        <f t="shared" si="23"/>
        <v>434.59999999999997</v>
      </c>
      <c r="L311" s="7">
        <f t="shared" si="22"/>
        <v>634.59999999999991</v>
      </c>
      <c r="M311" s="7">
        <f t="shared" si="24"/>
        <v>578</v>
      </c>
      <c r="O311" s="9"/>
    </row>
    <row r="312" spans="8:15">
      <c r="H312" s="247">
        <v>580</v>
      </c>
      <c r="I312" s="2">
        <f t="shared" si="25"/>
        <v>436</v>
      </c>
      <c r="J312" s="2">
        <f t="shared" si="21"/>
        <v>536</v>
      </c>
      <c r="K312" s="168">
        <f t="shared" si="23"/>
        <v>436</v>
      </c>
      <c r="L312" s="7">
        <f t="shared" si="22"/>
        <v>636</v>
      </c>
      <c r="M312" s="7">
        <f t="shared" si="24"/>
        <v>580</v>
      </c>
      <c r="O312" s="9"/>
    </row>
    <row r="313" spans="8:15">
      <c r="H313" s="247">
        <v>582</v>
      </c>
      <c r="I313" s="2">
        <f t="shared" si="25"/>
        <v>437.4</v>
      </c>
      <c r="J313" s="2">
        <f t="shared" si="21"/>
        <v>537.4</v>
      </c>
      <c r="K313" s="168">
        <f t="shared" si="23"/>
        <v>437.4</v>
      </c>
      <c r="L313" s="7">
        <f t="shared" si="22"/>
        <v>637.4</v>
      </c>
      <c r="M313" s="7">
        <f t="shared" si="24"/>
        <v>582</v>
      </c>
      <c r="O313" s="9"/>
    </row>
    <row r="314" spans="8:15">
      <c r="H314" s="247">
        <v>584</v>
      </c>
      <c r="I314" s="2">
        <f t="shared" si="25"/>
        <v>438.79999999999995</v>
      </c>
      <c r="J314" s="2">
        <f t="shared" si="21"/>
        <v>538.79999999999995</v>
      </c>
      <c r="K314" s="168">
        <f t="shared" si="23"/>
        <v>438.79999999999995</v>
      </c>
      <c r="L314" s="7">
        <f t="shared" si="22"/>
        <v>638.79999999999995</v>
      </c>
      <c r="M314" s="7">
        <f t="shared" si="24"/>
        <v>584</v>
      </c>
      <c r="O314" s="9"/>
    </row>
    <row r="315" spans="8:15">
      <c r="H315" s="247">
        <v>586</v>
      </c>
      <c r="I315" s="2">
        <f t="shared" si="25"/>
        <v>440.2</v>
      </c>
      <c r="J315" s="2">
        <f t="shared" si="21"/>
        <v>540.20000000000005</v>
      </c>
      <c r="K315" s="168">
        <f t="shared" si="23"/>
        <v>440.2</v>
      </c>
      <c r="L315" s="7">
        <f t="shared" si="22"/>
        <v>640.20000000000005</v>
      </c>
      <c r="M315" s="7">
        <f t="shared" si="24"/>
        <v>586</v>
      </c>
      <c r="O315" s="9"/>
    </row>
    <row r="316" spans="8:15">
      <c r="H316" s="247">
        <v>588</v>
      </c>
      <c r="I316" s="2">
        <f t="shared" si="25"/>
        <v>441.59999999999997</v>
      </c>
      <c r="J316" s="2">
        <f t="shared" si="21"/>
        <v>541.59999999999991</v>
      </c>
      <c r="K316" s="168">
        <f t="shared" si="23"/>
        <v>441.59999999999997</v>
      </c>
      <c r="L316" s="7">
        <f t="shared" si="22"/>
        <v>641.59999999999991</v>
      </c>
      <c r="M316" s="7">
        <f t="shared" si="24"/>
        <v>588</v>
      </c>
      <c r="O316" s="9"/>
    </row>
    <row r="317" spans="8:15">
      <c r="H317" s="247">
        <v>590</v>
      </c>
      <c r="I317" s="2">
        <f t="shared" si="25"/>
        <v>443</v>
      </c>
      <c r="J317" s="2">
        <f t="shared" si="21"/>
        <v>543</v>
      </c>
      <c r="K317" s="168">
        <f t="shared" si="23"/>
        <v>443</v>
      </c>
      <c r="L317" s="7">
        <f t="shared" si="22"/>
        <v>643</v>
      </c>
      <c r="M317" s="7">
        <f t="shared" si="24"/>
        <v>590</v>
      </c>
      <c r="O317" s="9"/>
    </row>
    <row r="318" spans="8:15">
      <c r="H318" s="247">
        <v>592</v>
      </c>
      <c r="I318" s="2">
        <f t="shared" si="25"/>
        <v>444.4</v>
      </c>
      <c r="J318" s="2">
        <f t="shared" si="21"/>
        <v>544.4</v>
      </c>
      <c r="K318" s="168">
        <f t="shared" si="23"/>
        <v>444.4</v>
      </c>
      <c r="L318" s="7">
        <f t="shared" si="22"/>
        <v>644.4</v>
      </c>
      <c r="M318" s="7">
        <f t="shared" si="24"/>
        <v>592</v>
      </c>
      <c r="O318" s="9"/>
    </row>
    <row r="319" spans="8:15">
      <c r="H319" s="247">
        <v>594</v>
      </c>
      <c r="I319" s="2">
        <f t="shared" si="25"/>
        <v>445.79999999999995</v>
      </c>
      <c r="J319" s="2">
        <f t="shared" si="21"/>
        <v>545.79999999999995</v>
      </c>
      <c r="K319" s="168">
        <f t="shared" si="23"/>
        <v>445.79999999999995</v>
      </c>
      <c r="L319" s="7">
        <f t="shared" si="22"/>
        <v>645.79999999999995</v>
      </c>
      <c r="M319" s="7">
        <f t="shared" si="24"/>
        <v>594</v>
      </c>
      <c r="O319" s="9"/>
    </row>
    <row r="320" spans="8:15">
      <c r="H320" s="247">
        <v>596</v>
      </c>
      <c r="I320" s="2">
        <f t="shared" si="25"/>
        <v>447.2</v>
      </c>
      <c r="J320" s="2">
        <f t="shared" si="21"/>
        <v>547.20000000000005</v>
      </c>
      <c r="K320" s="168">
        <f t="shared" si="23"/>
        <v>447.2</v>
      </c>
      <c r="L320" s="7">
        <f t="shared" si="22"/>
        <v>647.20000000000005</v>
      </c>
      <c r="M320" s="7">
        <f t="shared" si="24"/>
        <v>596</v>
      </c>
      <c r="O320" s="9"/>
    </row>
    <row r="321" spans="8:15">
      <c r="H321" s="247">
        <v>598</v>
      </c>
      <c r="I321" s="2">
        <f t="shared" si="25"/>
        <v>448.59999999999997</v>
      </c>
      <c r="J321" s="2">
        <f t="shared" si="21"/>
        <v>548.59999999999991</v>
      </c>
      <c r="K321" s="168">
        <f t="shared" si="23"/>
        <v>448.59999999999997</v>
      </c>
      <c r="L321" s="7">
        <f t="shared" si="22"/>
        <v>648.59999999999991</v>
      </c>
      <c r="M321" s="7">
        <f t="shared" si="24"/>
        <v>598</v>
      </c>
      <c r="O321" s="9"/>
    </row>
    <row r="322" spans="8:15">
      <c r="H322" s="247">
        <v>600</v>
      </c>
      <c r="I322" s="2">
        <f t="shared" si="25"/>
        <v>450</v>
      </c>
      <c r="J322" s="2">
        <f t="shared" si="21"/>
        <v>550</v>
      </c>
      <c r="K322" s="168">
        <f t="shared" si="23"/>
        <v>450</v>
      </c>
      <c r="L322" s="7">
        <f t="shared" si="22"/>
        <v>650</v>
      </c>
      <c r="M322" s="7">
        <f t="shared" si="24"/>
        <v>600</v>
      </c>
      <c r="O322" s="9"/>
    </row>
    <row r="323" spans="8:15">
      <c r="H323" s="247">
        <v>602</v>
      </c>
      <c r="I323" s="2">
        <f t="shared" si="25"/>
        <v>451.4</v>
      </c>
      <c r="J323" s="2">
        <f t="shared" si="21"/>
        <v>551.4</v>
      </c>
      <c r="K323" s="168">
        <f t="shared" si="23"/>
        <v>451.4</v>
      </c>
      <c r="L323" s="7">
        <f t="shared" si="22"/>
        <v>651.4</v>
      </c>
      <c r="M323" s="7">
        <f t="shared" si="24"/>
        <v>602</v>
      </c>
      <c r="O323" s="9"/>
    </row>
    <row r="324" spans="8:15">
      <c r="H324" s="247">
        <v>604</v>
      </c>
      <c r="I324" s="2">
        <f t="shared" si="25"/>
        <v>452.79999999999995</v>
      </c>
      <c r="J324" s="2">
        <f t="shared" si="21"/>
        <v>552.79999999999995</v>
      </c>
      <c r="K324" s="168">
        <f t="shared" si="23"/>
        <v>452.79999999999995</v>
      </c>
      <c r="L324" s="7">
        <f t="shared" si="22"/>
        <v>652.79999999999995</v>
      </c>
      <c r="M324" s="7">
        <f t="shared" si="24"/>
        <v>604</v>
      </c>
      <c r="O324" s="9"/>
    </row>
    <row r="325" spans="8:15">
      <c r="H325" s="247">
        <v>606</v>
      </c>
      <c r="I325" s="2">
        <f t="shared" si="25"/>
        <v>454.2</v>
      </c>
      <c r="J325" s="2">
        <f t="shared" si="21"/>
        <v>554.20000000000005</v>
      </c>
      <c r="K325" s="168">
        <f t="shared" si="23"/>
        <v>454.2</v>
      </c>
      <c r="L325" s="7">
        <f t="shared" si="22"/>
        <v>654.20000000000005</v>
      </c>
      <c r="M325" s="7">
        <f t="shared" si="24"/>
        <v>606</v>
      </c>
      <c r="O325" s="9"/>
    </row>
    <row r="326" spans="8:15">
      <c r="H326" s="247">
        <v>608</v>
      </c>
      <c r="I326" s="2">
        <f t="shared" si="25"/>
        <v>455.59999999999997</v>
      </c>
      <c r="J326" s="2">
        <f t="shared" si="21"/>
        <v>555.59999999999991</v>
      </c>
      <c r="K326" s="168">
        <f t="shared" si="23"/>
        <v>455.59999999999997</v>
      </c>
      <c r="L326" s="7">
        <f t="shared" si="22"/>
        <v>655.59999999999991</v>
      </c>
      <c r="M326" s="7">
        <f t="shared" si="24"/>
        <v>608</v>
      </c>
      <c r="O326" s="9"/>
    </row>
    <row r="327" spans="8:15">
      <c r="H327" s="247">
        <v>610</v>
      </c>
      <c r="I327" s="2">
        <f t="shared" si="25"/>
        <v>457</v>
      </c>
      <c r="J327" s="2">
        <f t="shared" si="21"/>
        <v>557</v>
      </c>
      <c r="K327" s="168">
        <f t="shared" si="23"/>
        <v>457</v>
      </c>
      <c r="L327" s="7">
        <f t="shared" si="22"/>
        <v>657</v>
      </c>
      <c r="M327" s="7">
        <f t="shared" si="24"/>
        <v>610</v>
      </c>
      <c r="O327" s="9"/>
    </row>
    <row r="328" spans="8:15">
      <c r="H328" s="247">
        <v>612</v>
      </c>
      <c r="I328" s="2">
        <f t="shared" si="25"/>
        <v>458.4</v>
      </c>
      <c r="J328" s="2">
        <f t="shared" si="21"/>
        <v>558.4</v>
      </c>
      <c r="K328" s="168">
        <f t="shared" si="23"/>
        <v>458.4</v>
      </c>
      <c r="L328" s="7">
        <f t="shared" si="22"/>
        <v>658.4</v>
      </c>
      <c r="M328" s="7">
        <f t="shared" si="24"/>
        <v>612</v>
      </c>
      <c r="O328" s="9"/>
    </row>
    <row r="329" spans="8:15">
      <c r="H329" s="247">
        <v>614</v>
      </c>
      <c r="I329" s="2">
        <f t="shared" si="25"/>
        <v>459.79999999999995</v>
      </c>
      <c r="J329" s="2">
        <f t="shared" si="21"/>
        <v>559.79999999999995</v>
      </c>
      <c r="K329" s="168">
        <f t="shared" si="23"/>
        <v>459.79999999999995</v>
      </c>
      <c r="L329" s="7">
        <f t="shared" si="22"/>
        <v>659.8</v>
      </c>
      <c r="M329" s="7">
        <f t="shared" si="24"/>
        <v>614</v>
      </c>
      <c r="O329" s="9"/>
    </row>
    <row r="330" spans="8:15">
      <c r="H330" s="247">
        <v>616</v>
      </c>
      <c r="I330" s="2">
        <f t="shared" si="25"/>
        <v>461.2</v>
      </c>
      <c r="J330" s="2">
        <f t="shared" si="21"/>
        <v>561.20000000000005</v>
      </c>
      <c r="K330" s="168">
        <f t="shared" si="23"/>
        <v>461.2</v>
      </c>
      <c r="L330" s="7">
        <f t="shared" si="22"/>
        <v>661.2</v>
      </c>
      <c r="M330" s="7">
        <f t="shared" si="24"/>
        <v>616</v>
      </c>
      <c r="O330" s="9"/>
    </row>
    <row r="331" spans="8:15">
      <c r="H331" s="247">
        <v>618</v>
      </c>
      <c r="I331" s="2">
        <f t="shared" si="25"/>
        <v>462.59999999999997</v>
      </c>
      <c r="J331" s="2">
        <f t="shared" si="21"/>
        <v>562.59999999999991</v>
      </c>
      <c r="K331" s="168">
        <f t="shared" si="23"/>
        <v>462.59999999999997</v>
      </c>
      <c r="L331" s="7">
        <f t="shared" si="22"/>
        <v>662.59999999999991</v>
      </c>
      <c r="M331" s="7">
        <f t="shared" si="24"/>
        <v>618</v>
      </c>
      <c r="O331" s="9"/>
    </row>
    <row r="332" spans="8:15">
      <c r="H332" s="247">
        <v>620</v>
      </c>
      <c r="I332" s="2">
        <f t="shared" si="25"/>
        <v>464</v>
      </c>
      <c r="J332" s="2">
        <f t="shared" si="21"/>
        <v>564</v>
      </c>
      <c r="K332" s="168">
        <f t="shared" si="23"/>
        <v>464</v>
      </c>
      <c r="L332" s="7">
        <f t="shared" si="22"/>
        <v>664</v>
      </c>
      <c r="M332" s="7">
        <f t="shared" si="24"/>
        <v>620</v>
      </c>
      <c r="O332" s="9"/>
    </row>
    <row r="333" spans="8:15">
      <c r="H333" s="247">
        <v>622</v>
      </c>
      <c r="I333" s="2">
        <f t="shared" si="25"/>
        <v>465.4</v>
      </c>
      <c r="J333" s="2">
        <f t="shared" si="21"/>
        <v>565.4</v>
      </c>
      <c r="K333" s="168">
        <f t="shared" si="23"/>
        <v>465.4</v>
      </c>
      <c r="L333" s="7">
        <f t="shared" si="22"/>
        <v>665.4</v>
      </c>
      <c r="M333" s="7">
        <f t="shared" si="24"/>
        <v>622</v>
      </c>
      <c r="O333" s="9"/>
    </row>
    <row r="334" spans="8:15">
      <c r="H334" s="247">
        <v>624</v>
      </c>
      <c r="I334" s="2">
        <f t="shared" si="25"/>
        <v>466.79999999999995</v>
      </c>
      <c r="J334" s="2">
        <f t="shared" si="21"/>
        <v>566.79999999999995</v>
      </c>
      <c r="K334" s="168">
        <f t="shared" si="23"/>
        <v>466.79999999999995</v>
      </c>
      <c r="L334" s="7">
        <f t="shared" si="22"/>
        <v>666.8</v>
      </c>
      <c r="M334" s="7">
        <f t="shared" si="24"/>
        <v>624</v>
      </c>
      <c r="O334" s="9"/>
    </row>
    <row r="335" spans="8:15">
      <c r="H335" s="247">
        <v>626</v>
      </c>
      <c r="I335" s="2">
        <f t="shared" si="25"/>
        <v>468.2</v>
      </c>
      <c r="J335" s="2">
        <f t="shared" si="21"/>
        <v>568.20000000000005</v>
      </c>
      <c r="K335" s="168">
        <f t="shared" si="23"/>
        <v>468.2</v>
      </c>
      <c r="L335" s="7">
        <f t="shared" si="22"/>
        <v>668.2</v>
      </c>
      <c r="M335" s="7">
        <f t="shared" si="24"/>
        <v>626</v>
      </c>
      <c r="O335" s="9"/>
    </row>
    <row r="336" spans="8:15">
      <c r="H336" s="247">
        <v>628</v>
      </c>
      <c r="I336" s="2">
        <f t="shared" si="25"/>
        <v>469.59999999999997</v>
      </c>
      <c r="J336" s="2">
        <f t="shared" si="21"/>
        <v>569.59999999999991</v>
      </c>
      <c r="K336" s="168">
        <f t="shared" si="23"/>
        <v>469.59999999999997</v>
      </c>
      <c r="L336" s="7">
        <f t="shared" si="22"/>
        <v>669.59999999999991</v>
      </c>
      <c r="M336" s="7">
        <f t="shared" si="24"/>
        <v>628</v>
      </c>
      <c r="O336" s="9"/>
    </row>
    <row r="337" spans="8:15">
      <c r="H337" s="247">
        <v>630</v>
      </c>
      <c r="I337" s="2">
        <f t="shared" si="25"/>
        <v>471</v>
      </c>
      <c r="J337" s="2">
        <f t="shared" si="21"/>
        <v>571</v>
      </c>
      <c r="K337" s="168">
        <f t="shared" si="23"/>
        <v>471</v>
      </c>
      <c r="L337" s="7">
        <f t="shared" si="22"/>
        <v>671</v>
      </c>
      <c r="M337" s="7">
        <f t="shared" si="24"/>
        <v>630</v>
      </c>
      <c r="O337" s="9"/>
    </row>
    <row r="338" spans="8:15">
      <c r="H338" s="247">
        <v>632</v>
      </c>
      <c r="I338" s="2">
        <f t="shared" si="25"/>
        <v>472.4</v>
      </c>
      <c r="J338" s="2">
        <f t="shared" si="21"/>
        <v>572.4</v>
      </c>
      <c r="K338" s="168">
        <f t="shared" si="23"/>
        <v>472.4</v>
      </c>
      <c r="L338" s="7">
        <f t="shared" si="22"/>
        <v>672.4</v>
      </c>
      <c r="M338" s="7">
        <f t="shared" si="24"/>
        <v>632</v>
      </c>
      <c r="O338" s="9"/>
    </row>
    <row r="339" spans="8:15">
      <c r="H339" s="247">
        <v>634</v>
      </c>
      <c r="I339" s="2">
        <f t="shared" si="25"/>
        <v>473.79999999999995</v>
      </c>
      <c r="J339" s="2">
        <f t="shared" si="21"/>
        <v>573.79999999999995</v>
      </c>
      <c r="K339" s="168">
        <f t="shared" si="23"/>
        <v>473.79999999999995</v>
      </c>
      <c r="L339" s="7">
        <f t="shared" si="22"/>
        <v>673.8</v>
      </c>
      <c r="M339" s="7">
        <f t="shared" si="24"/>
        <v>634</v>
      </c>
      <c r="O339" s="9"/>
    </row>
    <row r="340" spans="8:15">
      <c r="H340" s="247">
        <v>636</v>
      </c>
      <c r="I340" s="2">
        <f t="shared" si="25"/>
        <v>475.2</v>
      </c>
      <c r="J340" s="2">
        <f t="shared" si="21"/>
        <v>575.20000000000005</v>
      </c>
      <c r="K340" s="168">
        <f t="shared" si="23"/>
        <v>475.2</v>
      </c>
      <c r="L340" s="7">
        <f t="shared" si="22"/>
        <v>675.2</v>
      </c>
      <c r="M340" s="7">
        <f t="shared" si="24"/>
        <v>636</v>
      </c>
      <c r="O340" s="9"/>
    </row>
    <row r="341" spans="8:15">
      <c r="H341" s="247">
        <v>638</v>
      </c>
      <c r="I341" s="2">
        <f t="shared" si="25"/>
        <v>476.59999999999997</v>
      </c>
      <c r="J341" s="2">
        <f t="shared" si="21"/>
        <v>576.59999999999991</v>
      </c>
      <c r="K341" s="168">
        <f t="shared" si="23"/>
        <v>476.59999999999997</v>
      </c>
      <c r="L341" s="7">
        <f t="shared" si="22"/>
        <v>676.59999999999991</v>
      </c>
      <c r="M341" s="7">
        <f t="shared" si="24"/>
        <v>638</v>
      </c>
      <c r="O341" s="9"/>
    </row>
    <row r="342" spans="8:15">
      <c r="H342" s="247">
        <v>640</v>
      </c>
      <c r="I342" s="2">
        <f t="shared" si="25"/>
        <v>478</v>
      </c>
      <c r="J342" s="2">
        <f t="shared" ref="J342:J405" si="26">I342+$D$9</f>
        <v>578</v>
      </c>
      <c r="K342" s="168">
        <f t="shared" si="23"/>
        <v>478</v>
      </c>
      <c r="L342" s="7">
        <f t="shared" ref="L342:L405" si="27">K342+$E$9</f>
        <v>678</v>
      </c>
      <c r="M342" s="7">
        <f t="shared" si="24"/>
        <v>640</v>
      </c>
      <c r="O342" s="9"/>
    </row>
    <row r="343" spans="8:15">
      <c r="H343" s="247">
        <v>642</v>
      </c>
      <c r="I343" s="2">
        <f t="shared" si="25"/>
        <v>479.4</v>
      </c>
      <c r="J343" s="2">
        <f t="shared" si="26"/>
        <v>579.4</v>
      </c>
      <c r="K343" s="168">
        <f t="shared" ref="K343:K406" si="28">$E$10+$E$11*H343</f>
        <v>479.4</v>
      </c>
      <c r="L343" s="7">
        <f t="shared" si="27"/>
        <v>679.4</v>
      </c>
      <c r="M343" s="7">
        <f t="shared" ref="M343:M406" si="29">H343</f>
        <v>642</v>
      </c>
      <c r="O343" s="9"/>
    </row>
    <row r="344" spans="8:15">
      <c r="H344" s="247">
        <v>644</v>
      </c>
      <c r="I344" s="2">
        <f t="shared" ref="I344:I407" si="30">$D$10+$D$11*H344</f>
        <v>480.79999999999995</v>
      </c>
      <c r="J344" s="2">
        <f t="shared" si="26"/>
        <v>580.79999999999995</v>
      </c>
      <c r="K344" s="168">
        <f t="shared" si="28"/>
        <v>480.79999999999995</v>
      </c>
      <c r="L344" s="7">
        <f t="shared" si="27"/>
        <v>680.8</v>
      </c>
      <c r="M344" s="7">
        <f t="shared" si="29"/>
        <v>644</v>
      </c>
      <c r="O344" s="9"/>
    </row>
    <row r="345" spans="8:15">
      <c r="H345" s="247">
        <v>646</v>
      </c>
      <c r="I345" s="2">
        <f t="shared" si="30"/>
        <v>482.2</v>
      </c>
      <c r="J345" s="2">
        <f t="shared" si="26"/>
        <v>582.20000000000005</v>
      </c>
      <c r="K345" s="168">
        <f t="shared" si="28"/>
        <v>482.2</v>
      </c>
      <c r="L345" s="7">
        <f t="shared" si="27"/>
        <v>682.2</v>
      </c>
      <c r="M345" s="7">
        <f t="shared" si="29"/>
        <v>646</v>
      </c>
      <c r="O345" s="9"/>
    </row>
    <row r="346" spans="8:15">
      <c r="H346" s="247">
        <v>648</v>
      </c>
      <c r="I346" s="2">
        <f t="shared" si="30"/>
        <v>483.59999999999997</v>
      </c>
      <c r="J346" s="2">
        <f t="shared" si="26"/>
        <v>583.59999999999991</v>
      </c>
      <c r="K346" s="168">
        <f t="shared" si="28"/>
        <v>483.59999999999997</v>
      </c>
      <c r="L346" s="7">
        <f t="shared" si="27"/>
        <v>683.59999999999991</v>
      </c>
      <c r="M346" s="7">
        <f t="shared" si="29"/>
        <v>648</v>
      </c>
      <c r="O346" s="9"/>
    </row>
    <row r="347" spans="8:15">
      <c r="H347" s="247">
        <v>650</v>
      </c>
      <c r="I347" s="2">
        <f t="shared" si="30"/>
        <v>484.99999999999994</v>
      </c>
      <c r="J347" s="2">
        <f t="shared" si="26"/>
        <v>585</v>
      </c>
      <c r="K347" s="168">
        <f t="shared" si="28"/>
        <v>484.99999999999994</v>
      </c>
      <c r="L347" s="7">
        <f t="shared" si="27"/>
        <v>685</v>
      </c>
      <c r="M347" s="7">
        <f t="shared" si="29"/>
        <v>650</v>
      </c>
      <c r="O347" s="9"/>
    </row>
    <row r="348" spans="8:15">
      <c r="H348" s="247">
        <v>652</v>
      </c>
      <c r="I348" s="2">
        <f t="shared" si="30"/>
        <v>486.4</v>
      </c>
      <c r="J348" s="2">
        <f t="shared" si="26"/>
        <v>586.4</v>
      </c>
      <c r="K348" s="168">
        <f t="shared" si="28"/>
        <v>486.4</v>
      </c>
      <c r="L348" s="7">
        <f t="shared" si="27"/>
        <v>686.4</v>
      </c>
      <c r="M348" s="7">
        <f t="shared" si="29"/>
        <v>652</v>
      </c>
      <c r="O348" s="9"/>
    </row>
    <row r="349" spans="8:15">
      <c r="H349" s="247">
        <v>654</v>
      </c>
      <c r="I349" s="2">
        <f t="shared" si="30"/>
        <v>487.79999999999995</v>
      </c>
      <c r="J349" s="2">
        <f t="shared" si="26"/>
        <v>587.79999999999995</v>
      </c>
      <c r="K349" s="168">
        <f t="shared" si="28"/>
        <v>487.79999999999995</v>
      </c>
      <c r="L349" s="7">
        <f t="shared" si="27"/>
        <v>687.8</v>
      </c>
      <c r="M349" s="7">
        <f t="shared" si="29"/>
        <v>654</v>
      </c>
      <c r="O349" s="9"/>
    </row>
    <row r="350" spans="8:15">
      <c r="H350" s="247">
        <v>656</v>
      </c>
      <c r="I350" s="2">
        <f t="shared" si="30"/>
        <v>489.2</v>
      </c>
      <c r="J350" s="2">
        <f t="shared" si="26"/>
        <v>589.20000000000005</v>
      </c>
      <c r="K350" s="168">
        <f t="shared" si="28"/>
        <v>489.2</v>
      </c>
      <c r="L350" s="7">
        <f t="shared" si="27"/>
        <v>689.2</v>
      </c>
      <c r="M350" s="7">
        <f t="shared" si="29"/>
        <v>656</v>
      </c>
      <c r="O350" s="9"/>
    </row>
    <row r="351" spans="8:15">
      <c r="H351" s="247">
        <v>658</v>
      </c>
      <c r="I351" s="2">
        <f t="shared" si="30"/>
        <v>490.59999999999997</v>
      </c>
      <c r="J351" s="2">
        <f t="shared" si="26"/>
        <v>590.59999999999991</v>
      </c>
      <c r="K351" s="168">
        <f t="shared" si="28"/>
        <v>490.59999999999997</v>
      </c>
      <c r="L351" s="7">
        <f t="shared" si="27"/>
        <v>690.59999999999991</v>
      </c>
      <c r="M351" s="7">
        <f t="shared" si="29"/>
        <v>658</v>
      </c>
      <c r="O351" s="9"/>
    </row>
    <row r="352" spans="8:15">
      <c r="H352" s="247">
        <v>660</v>
      </c>
      <c r="I352" s="2">
        <f t="shared" si="30"/>
        <v>491.99999999999994</v>
      </c>
      <c r="J352" s="2">
        <f t="shared" si="26"/>
        <v>592</v>
      </c>
      <c r="K352" s="168">
        <f t="shared" si="28"/>
        <v>491.99999999999994</v>
      </c>
      <c r="L352" s="7">
        <f t="shared" si="27"/>
        <v>692</v>
      </c>
      <c r="M352" s="7">
        <f t="shared" si="29"/>
        <v>660</v>
      </c>
      <c r="O352" s="9"/>
    </row>
    <row r="353" spans="8:15">
      <c r="H353" s="247">
        <v>662</v>
      </c>
      <c r="I353" s="2">
        <f t="shared" si="30"/>
        <v>493.4</v>
      </c>
      <c r="J353" s="2">
        <f t="shared" si="26"/>
        <v>593.4</v>
      </c>
      <c r="K353" s="168">
        <f t="shared" si="28"/>
        <v>493.4</v>
      </c>
      <c r="L353" s="7">
        <f t="shared" si="27"/>
        <v>693.4</v>
      </c>
      <c r="M353" s="7">
        <f t="shared" si="29"/>
        <v>662</v>
      </c>
      <c r="O353" s="9"/>
    </row>
    <row r="354" spans="8:15">
      <c r="H354" s="247">
        <v>664</v>
      </c>
      <c r="I354" s="2">
        <f t="shared" si="30"/>
        <v>494.79999999999995</v>
      </c>
      <c r="J354" s="2">
        <f t="shared" si="26"/>
        <v>594.79999999999995</v>
      </c>
      <c r="K354" s="168">
        <f t="shared" si="28"/>
        <v>494.79999999999995</v>
      </c>
      <c r="L354" s="7">
        <f t="shared" si="27"/>
        <v>694.8</v>
      </c>
      <c r="M354" s="7">
        <f t="shared" si="29"/>
        <v>664</v>
      </c>
      <c r="O354" s="9"/>
    </row>
    <row r="355" spans="8:15">
      <c r="H355" s="247">
        <v>666</v>
      </c>
      <c r="I355" s="2">
        <f t="shared" si="30"/>
        <v>496.2</v>
      </c>
      <c r="J355" s="2">
        <f t="shared" si="26"/>
        <v>596.20000000000005</v>
      </c>
      <c r="K355" s="168">
        <f t="shared" si="28"/>
        <v>496.2</v>
      </c>
      <c r="L355" s="7">
        <f t="shared" si="27"/>
        <v>696.2</v>
      </c>
      <c r="M355" s="7">
        <f t="shared" si="29"/>
        <v>666</v>
      </c>
      <c r="O355" s="9"/>
    </row>
    <row r="356" spans="8:15">
      <c r="H356" s="247">
        <v>668</v>
      </c>
      <c r="I356" s="2">
        <f t="shared" si="30"/>
        <v>497.59999999999997</v>
      </c>
      <c r="J356" s="2">
        <f t="shared" si="26"/>
        <v>597.59999999999991</v>
      </c>
      <c r="K356" s="168">
        <f t="shared" si="28"/>
        <v>497.59999999999997</v>
      </c>
      <c r="L356" s="7">
        <f t="shared" si="27"/>
        <v>697.59999999999991</v>
      </c>
      <c r="M356" s="7">
        <f t="shared" si="29"/>
        <v>668</v>
      </c>
      <c r="O356" s="9"/>
    </row>
    <row r="357" spans="8:15">
      <c r="H357" s="247">
        <v>670</v>
      </c>
      <c r="I357" s="2">
        <f t="shared" si="30"/>
        <v>498.99999999999994</v>
      </c>
      <c r="J357" s="2">
        <f t="shared" si="26"/>
        <v>599</v>
      </c>
      <c r="K357" s="168">
        <f t="shared" si="28"/>
        <v>498.99999999999994</v>
      </c>
      <c r="L357" s="7">
        <f t="shared" si="27"/>
        <v>699</v>
      </c>
      <c r="M357" s="7">
        <f t="shared" si="29"/>
        <v>670</v>
      </c>
      <c r="O357" s="9"/>
    </row>
    <row r="358" spans="8:15">
      <c r="H358" s="247">
        <v>672</v>
      </c>
      <c r="I358" s="2">
        <f t="shared" si="30"/>
        <v>500.4</v>
      </c>
      <c r="J358" s="2">
        <f t="shared" si="26"/>
        <v>600.4</v>
      </c>
      <c r="K358" s="168">
        <f t="shared" si="28"/>
        <v>500.4</v>
      </c>
      <c r="L358" s="7">
        <f t="shared" si="27"/>
        <v>700.4</v>
      </c>
      <c r="M358" s="7">
        <f t="shared" si="29"/>
        <v>672</v>
      </c>
      <c r="O358" s="9"/>
    </row>
    <row r="359" spans="8:15">
      <c r="H359" s="247">
        <v>674</v>
      </c>
      <c r="I359" s="2">
        <f t="shared" si="30"/>
        <v>501.79999999999995</v>
      </c>
      <c r="J359" s="2">
        <f t="shared" si="26"/>
        <v>601.79999999999995</v>
      </c>
      <c r="K359" s="168">
        <f t="shared" si="28"/>
        <v>501.79999999999995</v>
      </c>
      <c r="L359" s="7">
        <f t="shared" si="27"/>
        <v>701.8</v>
      </c>
      <c r="M359" s="7">
        <f t="shared" si="29"/>
        <v>674</v>
      </c>
      <c r="O359" s="9"/>
    </row>
    <row r="360" spans="8:15">
      <c r="H360" s="247">
        <v>676</v>
      </c>
      <c r="I360" s="2">
        <f t="shared" si="30"/>
        <v>503.2</v>
      </c>
      <c r="J360" s="2">
        <f t="shared" si="26"/>
        <v>603.20000000000005</v>
      </c>
      <c r="K360" s="168">
        <f t="shared" si="28"/>
        <v>503.2</v>
      </c>
      <c r="L360" s="7">
        <f t="shared" si="27"/>
        <v>703.2</v>
      </c>
      <c r="M360" s="7">
        <f t="shared" si="29"/>
        <v>676</v>
      </c>
      <c r="O360" s="9"/>
    </row>
    <row r="361" spans="8:15">
      <c r="H361" s="247">
        <v>678</v>
      </c>
      <c r="I361" s="2">
        <f t="shared" si="30"/>
        <v>504.59999999999997</v>
      </c>
      <c r="J361" s="2">
        <f t="shared" si="26"/>
        <v>604.59999999999991</v>
      </c>
      <c r="K361" s="168">
        <f t="shared" si="28"/>
        <v>504.59999999999997</v>
      </c>
      <c r="L361" s="7">
        <f t="shared" si="27"/>
        <v>704.59999999999991</v>
      </c>
      <c r="M361" s="7">
        <f t="shared" si="29"/>
        <v>678</v>
      </c>
      <c r="O361" s="9"/>
    </row>
    <row r="362" spans="8:15">
      <c r="H362" s="247">
        <v>680</v>
      </c>
      <c r="I362" s="2">
        <f t="shared" si="30"/>
        <v>505.99999999999994</v>
      </c>
      <c r="J362" s="2">
        <f t="shared" si="26"/>
        <v>606</v>
      </c>
      <c r="K362" s="168">
        <f t="shared" si="28"/>
        <v>505.99999999999994</v>
      </c>
      <c r="L362" s="7">
        <f t="shared" si="27"/>
        <v>706</v>
      </c>
      <c r="M362" s="7">
        <f t="shared" si="29"/>
        <v>680</v>
      </c>
      <c r="O362" s="9"/>
    </row>
    <row r="363" spans="8:15">
      <c r="H363" s="247">
        <v>682</v>
      </c>
      <c r="I363" s="2">
        <f t="shared" si="30"/>
        <v>507.4</v>
      </c>
      <c r="J363" s="2">
        <f t="shared" si="26"/>
        <v>607.4</v>
      </c>
      <c r="K363" s="168">
        <f t="shared" si="28"/>
        <v>507.4</v>
      </c>
      <c r="L363" s="7">
        <f t="shared" si="27"/>
        <v>707.4</v>
      </c>
      <c r="M363" s="7">
        <f t="shared" si="29"/>
        <v>682</v>
      </c>
      <c r="O363" s="9"/>
    </row>
    <row r="364" spans="8:15">
      <c r="H364" s="247">
        <v>684</v>
      </c>
      <c r="I364" s="2">
        <f t="shared" si="30"/>
        <v>508.79999999999995</v>
      </c>
      <c r="J364" s="2">
        <f t="shared" si="26"/>
        <v>608.79999999999995</v>
      </c>
      <c r="K364" s="168">
        <f t="shared" si="28"/>
        <v>508.79999999999995</v>
      </c>
      <c r="L364" s="7">
        <f t="shared" si="27"/>
        <v>708.8</v>
      </c>
      <c r="M364" s="7">
        <f t="shared" si="29"/>
        <v>684</v>
      </c>
      <c r="O364" s="9"/>
    </row>
    <row r="365" spans="8:15">
      <c r="H365" s="247">
        <v>686</v>
      </c>
      <c r="I365" s="2">
        <f t="shared" si="30"/>
        <v>510.2</v>
      </c>
      <c r="J365" s="2">
        <f t="shared" si="26"/>
        <v>610.20000000000005</v>
      </c>
      <c r="K365" s="168">
        <f t="shared" si="28"/>
        <v>510.2</v>
      </c>
      <c r="L365" s="7">
        <f t="shared" si="27"/>
        <v>710.2</v>
      </c>
      <c r="M365" s="7">
        <f t="shared" si="29"/>
        <v>686</v>
      </c>
      <c r="O365" s="9"/>
    </row>
    <row r="366" spans="8:15">
      <c r="H366" s="247">
        <v>688</v>
      </c>
      <c r="I366" s="2">
        <f t="shared" si="30"/>
        <v>511.59999999999997</v>
      </c>
      <c r="J366" s="2">
        <f t="shared" si="26"/>
        <v>611.59999999999991</v>
      </c>
      <c r="K366" s="168">
        <f t="shared" si="28"/>
        <v>511.59999999999997</v>
      </c>
      <c r="L366" s="7">
        <f t="shared" si="27"/>
        <v>711.59999999999991</v>
      </c>
      <c r="M366" s="7">
        <f t="shared" si="29"/>
        <v>688</v>
      </c>
      <c r="O366" s="9"/>
    </row>
    <row r="367" spans="8:15">
      <c r="H367" s="247">
        <v>690</v>
      </c>
      <c r="I367" s="2">
        <f t="shared" si="30"/>
        <v>513</v>
      </c>
      <c r="J367" s="2">
        <f t="shared" si="26"/>
        <v>613</v>
      </c>
      <c r="K367" s="168">
        <f t="shared" si="28"/>
        <v>513</v>
      </c>
      <c r="L367" s="7">
        <f t="shared" si="27"/>
        <v>713</v>
      </c>
      <c r="M367" s="7">
        <f t="shared" si="29"/>
        <v>690</v>
      </c>
      <c r="O367" s="9"/>
    </row>
    <row r="368" spans="8:15">
      <c r="H368" s="247">
        <v>692</v>
      </c>
      <c r="I368" s="2">
        <f t="shared" si="30"/>
        <v>514.4</v>
      </c>
      <c r="J368" s="2">
        <f t="shared" si="26"/>
        <v>614.4</v>
      </c>
      <c r="K368" s="168">
        <f t="shared" si="28"/>
        <v>514.4</v>
      </c>
      <c r="L368" s="7">
        <f t="shared" si="27"/>
        <v>714.4</v>
      </c>
      <c r="M368" s="7">
        <f t="shared" si="29"/>
        <v>692</v>
      </c>
      <c r="O368" s="9"/>
    </row>
    <row r="369" spans="8:15">
      <c r="H369" s="247">
        <v>694</v>
      </c>
      <c r="I369" s="2">
        <f t="shared" si="30"/>
        <v>515.79999999999995</v>
      </c>
      <c r="J369" s="2">
        <f t="shared" si="26"/>
        <v>615.79999999999995</v>
      </c>
      <c r="K369" s="168">
        <f t="shared" si="28"/>
        <v>515.79999999999995</v>
      </c>
      <c r="L369" s="7">
        <f t="shared" si="27"/>
        <v>715.8</v>
      </c>
      <c r="M369" s="7">
        <f t="shared" si="29"/>
        <v>694</v>
      </c>
      <c r="O369" s="9"/>
    </row>
    <row r="370" spans="8:15">
      <c r="H370" s="247">
        <v>696</v>
      </c>
      <c r="I370" s="2">
        <f t="shared" si="30"/>
        <v>517.20000000000005</v>
      </c>
      <c r="J370" s="2">
        <f t="shared" si="26"/>
        <v>617.20000000000005</v>
      </c>
      <c r="K370" s="168">
        <f t="shared" si="28"/>
        <v>517.20000000000005</v>
      </c>
      <c r="L370" s="7">
        <f t="shared" si="27"/>
        <v>717.2</v>
      </c>
      <c r="M370" s="7">
        <f t="shared" si="29"/>
        <v>696</v>
      </c>
      <c r="O370" s="9"/>
    </row>
    <row r="371" spans="8:15">
      <c r="H371" s="247">
        <v>698</v>
      </c>
      <c r="I371" s="2">
        <f t="shared" si="30"/>
        <v>518.59999999999991</v>
      </c>
      <c r="J371" s="2">
        <f t="shared" si="26"/>
        <v>618.59999999999991</v>
      </c>
      <c r="K371" s="168">
        <f t="shared" si="28"/>
        <v>518.59999999999991</v>
      </c>
      <c r="L371" s="7">
        <f t="shared" si="27"/>
        <v>718.59999999999991</v>
      </c>
      <c r="M371" s="7">
        <f t="shared" si="29"/>
        <v>698</v>
      </c>
      <c r="O371" s="9"/>
    </row>
    <row r="372" spans="8:15">
      <c r="H372" s="247">
        <v>700</v>
      </c>
      <c r="I372" s="2">
        <f t="shared" si="30"/>
        <v>520</v>
      </c>
      <c r="J372" s="2">
        <f t="shared" si="26"/>
        <v>620</v>
      </c>
      <c r="K372" s="168">
        <f t="shared" si="28"/>
        <v>520</v>
      </c>
      <c r="L372" s="7">
        <f t="shared" si="27"/>
        <v>720</v>
      </c>
      <c r="M372" s="7">
        <f t="shared" si="29"/>
        <v>700</v>
      </c>
      <c r="O372" s="9"/>
    </row>
    <row r="373" spans="8:15">
      <c r="H373" s="247">
        <v>702</v>
      </c>
      <c r="I373" s="2">
        <f t="shared" si="30"/>
        <v>521.4</v>
      </c>
      <c r="J373" s="2">
        <f t="shared" si="26"/>
        <v>621.4</v>
      </c>
      <c r="K373" s="168">
        <f t="shared" si="28"/>
        <v>521.4</v>
      </c>
      <c r="L373" s="7">
        <f t="shared" si="27"/>
        <v>721.4</v>
      </c>
      <c r="M373" s="7">
        <f t="shared" si="29"/>
        <v>702</v>
      </c>
      <c r="O373" s="9"/>
    </row>
    <row r="374" spans="8:15">
      <c r="H374" s="247">
        <v>704</v>
      </c>
      <c r="I374" s="2">
        <f t="shared" si="30"/>
        <v>522.79999999999995</v>
      </c>
      <c r="J374" s="2">
        <f t="shared" si="26"/>
        <v>622.79999999999995</v>
      </c>
      <c r="K374" s="168">
        <f t="shared" si="28"/>
        <v>522.79999999999995</v>
      </c>
      <c r="L374" s="7">
        <f t="shared" si="27"/>
        <v>722.8</v>
      </c>
      <c r="M374" s="7">
        <f t="shared" si="29"/>
        <v>704</v>
      </c>
      <c r="O374" s="9"/>
    </row>
    <row r="375" spans="8:15">
      <c r="H375" s="247">
        <v>706</v>
      </c>
      <c r="I375" s="2">
        <f t="shared" si="30"/>
        <v>524.20000000000005</v>
      </c>
      <c r="J375" s="2">
        <f t="shared" si="26"/>
        <v>624.20000000000005</v>
      </c>
      <c r="K375" s="168">
        <f t="shared" si="28"/>
        <v>524.20000000000005</v>
      </c>
      <c r="L375" s="7">
        <f t="shared" si="27"/>
        <v>724.2</v>
      </c>
      <c r="M375" s="7">
        <f t="shared" si="29"/>
        <v>706</v>
      </c>
      <c r="O375" s="9"/>
    </row>
    <row r="376" spans="8:15">
      <c r="H376" s="247">
        <v>708</v>
      </c>
      <c r="I376" s="2">
        <f t="shared" si="30"/>
        <v>525.59999999999991</v>
      </c>
      <c r="J376" s="2">
        <f t="shared" si="26"/>
        <v>625.59999999999991</v>
      </c>
      <c r="K376" s="168">
        <f t="shared" si="28"/>
        <v>525.59999999999991</v>
      </c>
      <c r="L376" s="7">
        <f t="shared" si="27"/>
        <v>725.59999999999991</v>
      </c>
      <c r="M376" s="7">
        <f t="shared" si="29"/>
        <v>708</v>
      </c>
      <c r="O376" s="9"/>
    </row>
    <row r="377" spans="8:15">
      <c r="H377" s="247">
        <v>710</v>
      </c>
      <c r="I377" s="2">
        <f t="shared" si="30"/>
        <v>527</v>
      </c>
      <c r="J377" s="2">
        <f t="shared" si="26"/>
        <v>627</v>
      </c>
      <c r="K377" s="168">
        <f t="shared" si="28"/>
        <v>527</v>
      </c>
      <c r="L377" s="7">
        <f t="shared" si="27"/>
        <v>727</v>
      </c>
      <c r="M377" s="7">
        <f t="shared" si="29"/>
        <v>710</v>
      </c>
      <c r="O377" s="9"/>
    </row>
    <row r="378" spans="8:15">
      <c r="H378" s="247">
        <v>712</v>
      </c>
      <c r="I378" s="2">
        <f t="shared" si="30"/>
        <v>528.4</v>
      </c>
      <c r="J378" s="2">
        <f t="shared" si="26"/>
        <v>628.4</v>
      </c>
      <c r="K378" s="168">
        <f t="shared" si="28"/>
        <v>528.4</v>
      </c>
      <c r="L378" s="7">
        <f t="shared" si="27"/>
        <v>728.4</v>
      </c>
      <c r="M378" s="7">
        <f t="shared" si="29"/>
        <v>712</v>
      </c>
      <c r="O378" s="9"/>
    </row>
    <row r="379" spans="8:15">
      <c r="H379" s="247">
        <v>714</v>
      </c>
      <c r="I379" s="2">
        <f t="shared" si="30"/>
        <v>529.79999999999995</v>
      </c>
      <c r="J379" s="2">
        <f t="shared" si="26"/>
        <v>629.79999999999995</v>
      </c>
      <c r="K379" s="168">
        <f t="shared" si="28"/>
        <v>529.79999999999995</v>
      </c>
      <c r="L379" s="7">
        <f t="shared" si="27"/>
        <v>729.8</v>
      </c>
      <c r="M379" s="7">
        <f t="shared" si="29"/>
        <v>714</v>
      </c>
      <c r="O379" s="9"/>
    </row>
    <row r="380" spans="8:15">
      <c r="H380" s="247">
        <v>716</v>
      </c>
      <c r="I380" s="2">
        <f t="shared" si="30"/>
        <v>531.20000000000005</v>
      </c>
      <c r="J380" s="2">
        <f t="shared" si="26"/>
        <v>631.20000000000005</v>
      </c>
      <c r="K380" s="168">
        <f t="shared" si="28"/>
        <v>531.20000000000005</v>
      </c>
      <c r="L380" s="7">
        <f t="shared" si="27"/>
        <v>731.2</v>
      </c>
      <c r="M380" s="7">
        <f t="shared" si="29"/>
        <v>716</v>
      </c>
      <c r="O380" s="9"/>
    </row>
    <row r="381" spans="8:15">
      <c r="H381" s="247">
        <v>718</v>
      </c>
      <c r="I381" s="2">
        <f t="shared" si="30"/>
        <v>532.59999999999991</v>
      </c>
      <c r="J381" s="2">
        <f t="shared" si="26"/>
        <v>632.59999999999991</v>
      </c>
      <c r="K381" s="168">
        <f t="shared" si="28"/>
        <v>532.59999999999991</v>
      </c>
      <c r="L381" s="7">
        <f t="shared" si="27"/>
        <v>732.59999999999991</v>
      </c>
      <c r="M381" s="7">
        <f t="shared" si="29"/>
        <v>718</v>
      </c>
      <c r="O381" s="9"/>
    </row>
    <row r="382" spans="8:15">
      <c r="H382" s="247">
        <v>720</v>
      </c>
      <c r="I382" s="2">
        <f t="shared" si="30"/>
        <v>534</v>
      </c>
      <c r="J382" s="2">
        <f t="shared" si="26"/>
        <v>634</v>
      </c>
      <c r="K382" s="168">
        <f t="shared" si="28"/>
        <v>534</v>
      </c>
      <c r="L382" s="7">
        <f t="shared" si="27"/>
        <v>734</v>
      </c>
      <c r="M382" s="7">
        <f t="shared" si="29"/>
        <v>720</v>
      </c>
      <c r="O382" s="9"/>
    </row>
    <row r="383" spans="8:15">
      <c r="H383" s="247">
        <v>722</v>
      </c>
      <c r="I383" s="2">
        <f t="shared" si="30"/>
        <v>535.4</v>
      </c>
      <c r="J383" s="2">
        <f t="shared" si="26"/>
        <v>635.4</v>
      </c>
      <c r="K383" s="168">
        <f t="shared" si="28"/>
        <v>535.4</v>
      </c>
      <c r="L383" s="7">
        <f t="shared" si="27"/>
        <v>735.4</v>
      </c>
      <c r="M383" s="7">
        <f t="shared" si="29"/>
        <v>722</v>
      </c>
      <c r="O383" s="9"/>
    </row>
    <row r="384" spans="8:15">
      <c r="H384" s="247">
        <v>724</v>
      </c>
      <c r="I384" s="2">
        <f t="shared" si="30"/>
        <v>536.79999999999995</v>
      </c>
      <c r="J384" s="2">
        <f t="shared" si="26"/>
        <v>636.79999999999995</v>
      </c>
      <c r="K384" s="168">
        <f t="shared" si="28"/>
        <v>536.79999999999995</v>
      </c>
      <c r="L384" s="7">
        <f t="shared" si="27"/>
        <v>736.8</v>
      </c>
      <c r="M384" s="7">
        <f t="shared" si="29"/>
        <v>724</v>
      </c>
      <c r="O384" s="9"/>
    </row>
    <row r="385" spans="8:15">
      <c r="H385" s="247">
        <v>726</v>
      </c>
      <c r="I385" s="2">
        <f t="shared" si="30"/>
        <v>538.20000000000005</v>
      </c>
      <c r="J385" s="2">
        <f t="shared" si="26"/>
        <v>638.20000000000005</v>
      </c>
      <c r="K385" s="168">
        <f t="shared" si="28"/>
        <v>538.20000000000005</v>
      </c>
      <c r="L385" s="7">
        <f t="shared" si="27"/>
        <v>738.2</v>
      </c>
      <c r="M385" s="7">
        <f t="shared" si="29"/>
        <v>726</v>
      </c>
      <c r="O385" s="9"/>
    </row>
    <row r="386" spans="8:15">
      <c r="H386" s="247">
        <v>728</v>
      </c>
      <c r="I386" s="2">
        <f t="shared" si="30"/>
        <v>539.59999999999991</v>
      </c>
      <c r="J386" s="2">
        <f t="shared" si="26"/>
        <v>639.59999999999991</v>
      </c>
      <c r="K386" s="168">
        <f t="shared" si="28"/>
        <v>539.59999999999991</v>
      </c>
      <c r="L386" s="7">
        <f t="shared" si="27"/>
        <v>739.59999999999991</v>
      </c>
      <c r="M386" s="7">
        <f t="shared" si="29"/>
        <v>728</v>
      </c>
      <c r="O386" s="9"/>
    </row>
    <row r="387" spans="8:15">
      <c r="H387" s="247">
        <v>730</v>
      </c>
      <c r="I387" s="2">
        <f t="shared" si="30"/>
        <v>541</v>
      </c>
      <c r="J387" s="2">
        <f t="shared" si="26"/>
        <v>641</v>
      </c>
      <c r="K387" s="168">
        <f t="shared" si="28"/>
        <v>541</v>
      </c>
      <c r="L387" s="7">
        <f t="shared" si="27"/>
        <v>741</v>
      </c>
      <c r="M387" s="7">
        <f t="shared" si="29"/>
        <v>730</v>
      </c>
      <c r="O387" s="9"/>
    </row>
    <row r="388" spans="8:15">
      <c r="H388" s="247">
        <v>732</v>
      </c>
      <c r="I388" s="2">
        <f t="shared" si="30"/>
        <v>542.4</v>
      </c>
      <c r="J388" s="2">
        <f t="shared" si="26"/>
        <v>642.4</v>
      </c>
      <c r="K388" s="168">
        <f t="shared" si="28"/>
        <v>542.4</v>
      </c>
      <c r="L388" s="7">
        <f t="shared" si="27"/>
        <v>742.4</v>
      </c>
      <c r="M388" s="7">
        <f t="shared" si="29"/>
        <v>732</v>
      </c>
      <c r="O388" s="9"/>
    </row>
    <row r="389" spans="8:15">
      <c r="H389" s="247">
        <v>734</v>
      </c>
      <c r="I389" s="2">
        <f t="shared" si="30"/>
        <v>543.79999999999995</v>
      </c>
      <c r="J389" s="2">
        <f t="shared" si="26"/>
        <v>643.79999999999995</v>
      </c>
      <c r="K389" s="168">
        <f t="shared" si="28"/>
        <v>543.79999999999995</v>
      </c>
      <c r="L389" s="7">
        <f t="shared" si="27"/>
        <v>743.8</v>
      </c>
      <c r="M389" s="7">
        <f t="shared" si="29"/>
        <v>734</v>
      </c>
      <c r="O389" s="9"/>
    </row>
    <row r="390" spans="8:15">
      <c r="H390" s="247">
        <v>736</v>
      </c>
      <c r="I390" s="2">
        <f t="shared" si="30"/>
        <v>545.19999999999993</v>
      </c>
      <c r="J390" s="2">
        <f t="shared" si="26"/>
        <v>645.19999999999993</v>
      </c>
      <c r="K390" s="168">
        <f t="shared" si="28"/>
        <v>545.19999999999993</v>
      </c>
      <c r="L390" s="7">
        <f t="shared" si="27"/>
        <v>745.19999999999993</v>
      </c>
      <c r="M390" s="7">
        <f t="shared" si="29"/>
        <v>736</v>
      </c>
      <c r="O390" s="9"/>
    </row>
    <row r="391" spans="8:15">
      <c r="H391" s="247">
        <v>738</v>
      </c>
      <c r="I391" s="2">
        <f t="shared" si="30"/>
        <v>546.6</v>
      </c>
      <c r="J391" s="2">
        <f t="shared" si="26"/>
        <v>646.6</v>
      </c>
      <c r="K391" s="168">
        <f t="shared" si="28"/>
        <v>546.6</v>
      </c>
      <c r="L391" s="7">
        <f t="shared" si="27"/>
        <v>746.6</v>
      </c>
      <c r="M391" s="7">
        <f t="shared" si="29"/>
        <v>738</v>
      </c>
      <c r="O391" s="9"/>
    </row>
    <row r="392" spans="8:15">
      <c r="H392" s="247">
        <v>740</v>
      </c>
      <c r="I392" s="2">
        <f t="shared" si="30"/>
        <v>548</v>
      </c>
      <c r="J392" s="2">
        <f t="shared" si="26"/>
        <v>648</v>
      </c>
      <c r="K392" s="168">
        <f t="shared" si="28"/>
        <v>548</v>
      </c>
      <c r="L392" s="7">
        <f t="shared" si="27"/>
        <v>748</v>
      </c>
      <c r="M392" s="7">
        <f t="shared" si="29"/>
        <v>740</v>
      </c>
      <c r="O392" s="9"/>
    </row>
    <row r="393" spans="8:15">
      <c r="H393" s="247">
        <v>742</v>
      </c>
      <c r="I393" s="2">
        <f t="shared" si="30"/>
        <v>549.4</v>
      </c>
      <c r="J393" s="2">
        <f t="shared" si="26"/>
        <v>649.4</v>
      </c>
      <c r="K393" s="168">
        <f t="shared" si="28"/>
        <v>549.4</v>
      </c>
      <c r="L393" s="7">
        <f t="shared" si="27"/>
        <v>749.4</v>
      </c>
      <c r="M393" s="7">
        <f t="shared" si="29"/>
        <v>742</v>
      </c>
      <c r="O393" s="9"/>
    </row>
    <row r="394" spans="8:15">
      <c r="H394" s="247">
        <v>744</v>
      </c>
      <c r="I394" s="2">
        <f t="shared" si="30"/>
        <v>550.79999999999995</v>
      </c>
      <c r="J394" s="2">
        <f t="shared" si="26"/>
        <v>650.79999999999995</v>
      </c>
      <c r="K394" s="168">
        <f t="shared" si="28"/>
        <v>550.79999999999995</v>
      </c>
      <c r="L394" s="7">
        <f t="shared" si="27"/>
        <v>750.8</v>
      </c>
      <c r="M394" s="7">
        <f t="shared" si="29"/>
        <v>744</v>
      </c>
      <c r="O394" s="9"/>
    </row>
    <row r="395" spans="8:15">
      <c r="H395" s="247">
        <v>746</v>
      </c>
      <c r="I395" s="2">
        <f t="shared" si="30"/>
        <v>552.19999999999993</v>
      </c>
      <c r="J395" s="2">
        <f t="shared" si="26"/>
        <v>652.19999999999993</v>
      </c>
      <c r="K395" s="168">
        <f t="shared" si="28"/>
        <v>552.19999999999993</v>
      </c>
      <c r="L395" s="7">
        <f t="shared" si="27"/>
        <v>752.19999999999993</v>
      </c>
      <c r="M395" s="7">
        <f t="shared" si="29"/>
        <v>746</v>
      </c>
      <c r="O395" s="9"/>
    </row>
    <row r="396" spans="8:15">
      <c r="H396" s="247">
        <v>748</v>
      </c>
      <c r="I396" s="2">
        <f t="shared" si="30"/>
        <v>553.6</v>
      </c>
      <c r="J396" s="2">
        <f t="shared" si="26"/>
        <v>653.6</v>
      </c>
      <c r="K396" s="168">
        <f t="shared" si="28"/>
        <v>553.6</v>
      </c>
      <c r="L396" s="7">
        <f t="shared" si="27"/>
        <v>753.6</v>
      </c>
      <c r="M396" s="7">
        <f t="shared" si="29"/>
        <v>748</v>
      </c>
      <c r="O396" s="9"/>
    </row>
    <row r="397" spans="8:15">
      <c r="H397" s="247">
        <v>750</v>
      </c>
      <c r="I397" s="2">
        <f t="shared" si="30"/>
        <v>555</v>
      </c>
      <c r="J397" s="2">
        <f t="shared" si="26"/>
        <v>655</v>
      </c>
      <c r="K397" s="168">
        <f t="shared" si="28"/>
        <v>555</v>
      </c>
      <c r="L397" s="7">
        <f t="shared" si="27"/>
        <v>755</v>
      </c>
      <c r="M397" s="7">
        <f t="shared" si="29"/>
        <v>750</v>
      </c>
      <c r="O397" s="9"/>
    </row>
    <row r="398" spans="8:15">
      <c r="H398" s="247">
        <v>752</v>
      </c>
      <c r="I398" s="2">
        <f t="shared" si="30"/>
        <v>556.4</v>
      </c>
      <c r="J398" s="2">
        <f t="shared" si="26"/>
        <v>656.4</v>
      </c>
      <c r="K398" s="168">
        <f t="shared" si="28"/>
        <v>556.4</v>
      </c>
      <c r="L398" s="7">
        <f t="shared" si="27"/>
        <v>756.4</v>
      </c>
      <c r="M398" s="7">
        <f t="shared" si="29"/>
        <v>752</v>
      </c>
      <c r="O398" s="9"/>
    </row>
    <row r="399" spans="8:15">
      <c r="H399" s="247">
        <v>754</v>
      </c>
      <c r="I399" s="2">
        <f t="shared" si="30"/>
        <v>557.79999999999995</v>
      </c>
      <c r="J399" s="2">
        <f t="shared" si="26"/>
        <v>657.8</v>
      </c>
      <c r="K399" s="168">
        <f t="shared" si="28"/>
        <v>557.79999999999995</v>
      </c>
      <c r="L399" s="7">
        <f t="shared" si="27"/>
        <v>757.8</v>
      </c>
      <c r="M399" s="7">
        <f t="shared" si="29"/>
        <v>754</v>
      </c>
      <c r="O399" s="9"/>
    </row>
    <row r="400" spans="8:15">
      <c r="H400" s="247">
        <v>756</v>
      </c>
      <c r="I400" s="2">
        <f t="shared" si="30"/>
        <v>559.19999999999993</v>
      </c>
      <c r="J400" s="2">
        <f t="shared" si="26"/>
        <v>659.19999999999993</v>
      </c>
      <c r="K400" s="168">
        <f t="shared" si="28"/>
        <v>559.19999999999993</v>
      </c>
      <c r="L400" s="7">
        <f t="shared" si="27"/>
        <v>759.19999999999993</v>
      </c>
      <c r="M400" s="7">
        <f t="shared" si="29"/>
        <v>756</v>
      </c>
      <c r="O400" s="9"/>
    </row>
    <row r="401" spans="8:15">
      <c r="H401" s="247">
        <v>758</v>
      </c>
      <c r="I401" s="2">
        <f t="shared" si="30"/>
        <v>560.6</v>
      </c>
      <c r="J401" s="2">
        <f t="shared" si="26"/>
        <v>660.6</v>
      </c>
      <c r="K401" s="168">
        <f t="shared" si="28"/>
        <v>560.6</v>
      </c>
      <c r="L401" s="7">
        <f t="shared" si="27"/>
        <v>760.6</v>
      </c>
      <c r="M401" s="7">
        <f t="shared" si="29"/>
        <v>758</v>
      </c>
      <c r="O401" s="9"/>
    </row>
    <row r="402" spans="8:15">
      <c r="H402" s="247">
        <v>760</v>
      </c>
      <c r="I402" s="2">
        <f t="shared" si="30"/>
        <v>562</v>
      </c>
      <c r="J402" s="2">
        <f t="shared" si="26"/>
        <v>662</v>
      </c>
      <c r="K402" s="168">
        <f t="shared" si="28"/>
        <v>562</v>
      </c>
      <c r="L402" s="7">
        <f t="shared" si="27"/>
        <v>762</v>
      </c>
      <c r="M402" s="7">
        <f t="shared" si="29"/>
        <v>760</v>
      </c>
      <c r="O402" s="9"/>
    </row>
    <row r="403" spans="8:15">
      <c r="H403" s="247">
        <v>762</v>
      </c>
      <c r="I403" s="2">
        <f t="shared" si="30"/>
        <v>563.4</v>
      </c>
      <c r="J403" s="2">
        <f t="shared" si="26"/>
        <v>663.4</v>
      </c>
      <c r="K403" s="168">
        <f t="shared" si="28"/>
        <v>563.4</v>
      </c>
      <c r="L403" s="7">
        <f t="shared" si="27"/>
        <v>763.4</v>
      </c>
      <c r="M403" s="7">
        <f t="shared" si="29"/>
        <v>762</v>
      </c>
      <c r="O403" s="9"/>
    </row>
    <row r="404" spans="8:15">
      <c r="H404" s="247">
        <v>764</v>
      </c>
      <c r="I404" s="2">
        <f t="shared" si="30"/>
        <v>564.79999999999995</v>
      </c>
      <c r="J404" s="2">
        <f t="shared" si="26"/>
        <v>664.8</v>
      </c>
      <c r="K404" s="168">
        <f t="shared" si="28"/>
        <v>564.79999999999995</v>
      </c>
      <c r="L404" s="7">
        <f t="shared" si="27"/>
        <v>764.8</v>
      </c>
      <c r="M404" s="7">
        <f t="shared" si="29"/>
        <v>764</v>
      </c>
      <c r="O404" s="9"/>
    </row>
    <row r="405" spans="8:15">
      <c r="H405" s="247">
        <v>766</v>
      </c>
      <c r="I405" s="2">
        <f t="shared" si="30"/>
        <v>566.19999999999993</v>
      </c>
      <c r="J405" s="2">
        <f t="shared" si="26"/>
        <v>666.19999999999993</v>
      </c>
      <c r="K405" s="168">
        <f t="shared" si="28"/>
        <v>566.19999999999993</v>
      </c>
      <c r="L405" s="7">
        <f t="shared" si="27"/>
        <v>766.19999999999993</v>
      </c>
      <c r="M405" s="7">
        <f t="shared" si="29"/>
        <v>766</v>
      </c>
      <c r="O405" s="9"/>
    </row>
    <row r="406" spans="8:15">
      <c r="H406" s="247">
        <v>768</v>
      </c>
      <c r="I406" s="2">
        <f t="shared" si="30"/>
        <v>567.59999999999991</v>
      </c>
      <c r="J406" s="2">
        <f t="shared" ref="J406:J469" si="31">I406+$D$9</f>
        <v>667.59999999999991</v>
      </c>
      <c r="K406" s="168">
        <f t="shared" si="28"/>
        <v>567.59999999999991</v>
      </c>
      <c r="L406" s="7">
        <f t="shared" ref="L406:L469" si="32">K406+$E$9</f>
        <v>767.59999999999991</v>
      </c>
      <c r="M406" s="7">
        <f t="shared" si="29"/>
        <v>768</v>
      </c>
      <c r="O406" s="9"/>
    </row>
    <row r="407" spans="8:15">
      <c r="H407" s="247">
        <v>770</v>
      </c>
      <c r="I407" s="2">
        <f t="shared" si="30"/>
        <v>569</v>
      </c>
      <c r="J407" s="2">
        <f t="shared" si="31"/>
        <v>669</v>
      </c>
      <c r="K407" s="168">
        <f t="shared" ref="K407:K470" si="33">$E$10+$E$11*H407</f>
        <v>569</v>
      </c>
      <c r="L407" s="7">
        <f t="shared" si="32"/>
        <v>769</v>
      </c>
      <c r="M407" s="7">
        <f t="shared" ref="M407:M470" si="34">H407</f>
        <v>770</v>
      </c>
      <c r="O407" s="9"/>
    </row>
    <row r="408" spans="8:15">
      <c r="H408" s="247">
        <v>772</v>
      </c>
      <c r="I408" s="2">
        <f t="shared" ref="I408:I471" si="35">$D$10+$D$11*H408</f>
        <v>570.4</v>
      </c>
      <c r="J408" s="2">
        <f t="shared" si="31"/>
        <v>670.4</v>
      </c>
      <c r="K408" s="168">
        <f t="shared" si="33"/>
        <v>570.4</v>
      </c>
      <c r="L408" s="7">
        <f t="shared" si="32"/>
        <v>770.4</v>
      </c>
      <c r="M408" s="7">
        <f t="shared" si="34"/>
        <v>772</v>
      </c>
      <c r="O408" s="9"/>
    </row>
    <row r="409" spans="8:15">
      <c r="H409" s="247">
        <v>774</v>
      </c>
      <c r="I409" s="2">
        <f t="shared" si="35"/>
        <v>571.79999999999995</v>
      </c>
      <c r="J409" s="2">
        <f t="shared" si="31"/>
        <v>671.8</v>
      </c>
      <c r="K409" s="168">
        <f t="shared" si="33"/>
        <v>571.79999999999995</v>
      </c>
      <c r="L409" s="7">
        <f t="shared" si="32"/>
        <v>771.8</v>
      </c>
      <c r="M409" s="7">
        <f t="shared" si="34"/>
        <v>774</v>
      </c>
      <c r="O409" s="9"/>
    </row>
    <row r="410" spans="8:15">
      <c r="H410" s="247">
        <v>776</v>
      </c>
      <c r="I410" s="2">
        <f t="shared" si="35"/>
        <v>573.19999999999993</v>
      </c>
      <c r="J410" s="2">
        <f t="shared" si="31"/>
        <v>673.19999999999993</v>
      </c>
      <c r="K410" s="168">
        <f t="shared" si="33"/>
        <v>573.19999999999993</v>
      </c>
      <c r="L410" s="7">
        <f t="shared" si="32"/>
        <v>773.19999999999993</v>
      </c>
      <c r="M410" s="7">
        <f t="shared" si="34"/>
        <v>776</v>
      </c>
      <c r="O410" s="9"/>
    </row>
    <row r="411" spans="8:15">
      <c r="H411" s="247">
        <v>778</v>
      </c>
      <c r="I411" s="2">
        <f t="shared" si="35"/>
        <v>574.59999999999991</v>
      </c>
      <c r="J411" s="2">
        <f t="shared" si="31"/>
        <v>674.59999999999991</v>
      </c>
      <c r="K411" s="168">
        <f t="shared" si="33"/>
        <v>574.59999999999991</v>
      </c>
      <c r="L411" s="7">
        <f t="shared" si="32"/>
        <v>774.59999999999991</v>
      </c>
      <c r="M411" s="7">
        <f t="shared" si="34"/>
        <v>778</v>
      </c>
      <c r="O411" s="9"/>
    </row>
    <row r="412" spans="8:15">
      <c r="H412" s="247">
        <v>780</v>
      </c>
      <c r="I412" s="2">
        <f t="shared" si="35"/>
        <v>576</v>
      </c>
      <c r="J412" s="2">
        <f t="shared" si="31"/>
        <v>676</v>
      </c>
      <c r="K412" s="168">
        <f t="shared" si="33"/>
        <v>576</v>
      </c>
      <c r="L412" s="7">
        <f t="shared" si="32"/>
        <v>776</v>
      </c>
      <c r="M412" s="7">
        <f t="shared" si="34"/>
        <v>780</v>
      </c>
      <c r="O412" s="9"/>
    </row>
    <row r="413" spans="8:15">
      <c r="H413" s="247">
        <v>782</v>
      </c>
      <c r="I413" s="2">
        <f t="shared" si="35"/>
        <v>577.4</v>
      </c>
      <c r="J413" s="2">
        <f t="shared" si="31"/>
        <v>677.4</v>
      </c>
      <c r="K413" s="168">
        <f t="shared" si="33"/>
        <v>577.4</v>
      </c>
      <c r="L413" s="7">
        <f t="shared" si="32"/>
        <v>777.4</v>
      </c>
      <c r="M413" s="7">
        <f t="shared" si="34"/>
        <v>782</v>
      </c>
      <c r="O413" s="9"/>
    </row>
    <row r="414" spans="8:15">
      <c r="H414" s="247">
        <v>784</v>
      </c>
      <c r="I414" s="2">
        <f t="shared" si="35"/>
        <v>578.79999999999995</v>
      </c>
      <c r="J414" s="2">
        <f t="shared" si="31"/>
        <v>678.8</v>
      </c>
      <c r="K414" s="168">
        <f t="shared" si="33"/>
        <v>578.79999999999995</v>
      </c>
      <c r="L414" s="7">
        <f t="shared" si="32"/>
        <v>778.8</v>
      </c>
      <c r="M414" s="7">
        <f t="shared" si="34"/>
        <v>784</v>
      </c>
      <c r="O414" s="9"/>
    </row>
    <row r="415" spans="8:15">
      <c r="H415" s="247">
        <v>786</v>
      </c>
      <c r="I415" s="2">
        <f t="shared" si="35"/>
        <v>580.19999999999993</v>
      </c>
      <c r="J415" s="2">
        <f t="shared" si="31"/>
        <v>680.19999999999993</v>
      </c>
      <c r="K415" s="168">
        <f t="shared" si="33"/>
        <v>580.19999999999993</v>
      </c>
      <c r="L415" s="7">
        <f t="shared" si="32"/>
        <v>780.19999999999993</v>
      </c>
      <c r="M415" s="7">
        <f t="shared" si="34"/>
        <v>786</v>
      </c>
      <c r="O415" s="9"/>
    </row>
    <row r="416" spans="8:15">
      <c r="H416" s="247">
        <v>788</v>
      </c>
      <c r="I416" s="2">
        <f t="shared" si="35"/>
        <v>581.59999999999991</v>
      </c>
      <c r="J416" s="2">
        <f t="shared" si="31"/>
        <v>681.59999999999991</v>
      </c>
      <c r="K416" s="168">
        <f t="shared" si="33"/>
        <v>581.59999999999991</v>
      </c>
      <c r="L416" s="7">
        <f t="shared" si="32"/>
        <v>781.59999999999991</v>
      </c>
      <c r="M416" s="7">
        <f t="shared" si="34"/>
        <v>788</v>
      </c>
      <c r="O416" s="9"/>
    </row>
    <row r="417" spans="8:15">
      <c r="H417" s="247">
        <v>790</v>
      </c>
      <c r="I417" s="2">
        <f t="shared" si="35"/>
        <v>583</v>
      </c>
      <c r="J417" s="2">
        <f t="shared" si="31"/>
        <v>683</v>
      </c>
      <c r="K417" s="168">
        <f t="shared" si="33"/>
        <v>583</v>
      </c>
      <c r="L417" s="7">
        <f t="shared" si="32"/>
        <v>783</v>
      </c>
      <c r="M417" s="7">
        <f t="shared" si="34"/>
        <v>790</v>
      </c>
      <c r="O417" s="9"/>
    </row>
    <row r="418" spans="8:15">
      <c r="H418" s="247">
        <v>792</v>
      </c>
      <c r="I418" s="2">
        <f t="shared" si="35"/>
        <v>584.4</v>
      </c>
      <c r="J418" s="2">
        <f t="shared" si="31"/>
        <v>684.4</v>
      </c>
      <c r="K418" s="168">
        <f t="shared" si="33"/>
        <v>584.4</v>
      </c>
      <c r="L418" s="7">
        <f t="shared" si="32"/>
        <v>784.4</v>
      </c>
      <c r="M418" s="7">
        <f t="shared" si="34"/>
        <v>792</v>
      </c>
      <c r="O418" s="9"/>
    </row>
    <row r="419" spans="8:15">
      <c r="H419" s="247">
        <v>794</v>
      </c>
      <c r="I419" s="2">
        <f t="shared" si="35"/>
        <v>585.79999999999995</v>
      </c>
      <c r="J419" s="2">
        <f t="shared" si="31"/>
        <v>685.8</v>
      </c>
      <c r="K419" s="168">
        <f t="shared" si="33"/>
        <v>585.79999999999995</v>
      </c>
      <c r="L419" s="7">
        <f t="shared" si="32"/>
        <v>785.8</v>
      </c>
      <c r="M419" s="7">
        <f t="shared" si="34"/>
        <v>794</v>
      </c>
      <c r="O419" s="9"/>
    </row>
    <row r="420" spans="8:15">
      <c r="H420" s="247">
        <v>796</v>
      </c>
      <c r="I420" s="2">
        <f t="shared" si="35"/>
        <v>587.19999999999993</v>
      </c>
      <c r="J420" s="2">
        <f t="shared" si="31"/>
        <v>687.19999999999993</v>
      </c>
      <c r="K420" s="168">
        <f t="shared" si="33"/>
        <v>587.19999999999993</v>
      </c>
      <c r="L420" s="7">
        <f t="shared" si="32"/>
        <v>787.19999999999993</v>
      </c>
      <c r="M420" s="7">
        <f t="shared" si="34"/>
        <v>796</v>
      </c>
      <c r="O420" s="9"/>
    </row>
    <row r="421" spans="8:15">
      <c r="H421" s="247">
        <v>798</v>
      </c>
      <c r="I421" s="2">
        <f t="shared" si="35"/>
        <v>588.59999999999991</v>
      </c>
      <c r="J421" s="2">
        <f t="shared" si="31"/>
        <v>688.59999999999991</v>
      </c>
      <c r="K421" s="168">
        <f t="shared" si="33"/>
        <v>588.59999999999991</v>
      </c>
      <c r="L421" s="7">
        <f t="shared" si="32"/>
        <v>788.59999999999991</v>
      </c>
      <c r="M421" s="7">
        <f t="shared" si="34"/>
        <v>798</v>
      </c>
      <c r="O421" s="9"/>
    </row>
    <row r="422" spans="8:15">
      <c r="H422" s="247">
        <v>800</v>
      </c>
      <c r="I422" s="2">
        <f t="shared" si="35"/>
        <v>590</v>
      </c>
      <c r="J422" s="2">
        <f t="shared" si="31"/>
        <v>690</v>
      </c>
      <c r="K422" s="168">
        <f t="shared" si="33"/>
        <v>590</v>
      </c>
      <c r="L422" s="7">
        <f t="shared" si="32"/>
        <v>790</v>
      </c>
      <c r="M422" s="7">
        <f t="shared" si="34"/>
        <v>800</v>
      </c>
      <c r="O422" s="9"/>
    </row>
    <row r="423" spans="8:15">
      <c r="H423" s="247">
        <v>802</v>
      </c>
      <c r="I423" s="2">
        <f t="shared" si="35"/>
        <v>591.4</v>
      </c>
      <c r="J423" s="2">
        <f t="shared" si="31"/>
        <v>691.4</v>
      </c>
      <c r="K423" s="168">
        <f t="shared" si="33"/>
        <v>591.4</v>
      </c>
      <c r="L423" s="7">
        <f t="shared" si="32"/>
        <v>791.4</v>
      </c>
      <c r="M423" s="7">
        <f t="shared" si="34"/>
        <v>802</v>
      </c>
      <c r="O423" s="9"/>
    </row>
    <row r="424" spans="8:15">
      <c r="H424" s="247">
        <v>804</v>
      </c>
      <c r="I424" s="2">
        <f t="shared" si="35"/>
        <v>592.79999999999995</v>
      </c>
      <c r="J424" s="2">
        <f t="shared" si="31"/>
        <v>692.8</v>
      </c>
      <c r="K424" s="168">
        <f t="shared" si="33"/>
        <v>592.79999999999995</v>
      </c>
      <c r="L424" s="7">
        <f t="shared" si="32"/>
        <v>792.8</v>
      </c>
      <c r="M424" s="7">
        <f t="shared" si="34"/>
        <v>804</v>
      </c>
      <c r="O424" s="9"/>
    </row>
    <row r="425" spans="8:15">
      <c r="H425" s="247">
        <v>806</v>
      </c>
      <c r="I425" s="2">
        <f t="shared" si="35"/>
        <v>594.19999999999993</v>
      </c>
      <c r="J425" s="2">
        <f t="shared" si="31"/>
        <v>694.19999999999993</v>
      </c>
      <c r="K425" s="168">
        <f t="shared" si="33"/>
        <v>594.19999999999993</v>
      </c>
      <c r="L425" s="7">
        <f t="shared" si="32"/>
        <v>794.19999999999993</v>
      </c>
      <c r="M425" s="7">
        <f t="shared" si="34"/>
        <v>806</v>
      </c>
      <c r="O425" s="9"/>
    </row>
    <row r="426" spans="8:15">
      <c r="H426" s="247">
        <v>808</v>
      </c>
      <c r="I426" s="2">
        <f t="shared" si="35"/>
        <v>595.59999999999991</v>
      </c>
      <c r="J426" s="2">
        <f t="shared" si="31"/>
        <v>695.59999999999991</v>
      </c>
      <c r="K426" s="168">
        <f t="shared" si="33"/>
        <v>595.59999999999991</v>
      </c>
      <c r="L426" s="7">
        <f t="shared" si="32"/>
        <v>795.59999999999991</v>
      </c>
      <c r="M426" s="7">
        <f t="shared" si="34"/>
        <v>808</v>
      </c>
      <c r="O426" s="9"/>
    </row>
    <row r="427" spans="8:15">
      <c r="H427" s="247">
        <v>810</v>
      </c>
      <c r="I427" s="2">
        <f t="shared" si="35"/>
        <v>597</v>
      </c>
      <c r="J427" s="2">
        <f t="shared" si="31"/>
        <v>697</v>
      </c>
      <c r="K427" s="168">
        <f t="shared" si="33"/>
        <v>597</v>
      </c>
      <c r="L427" s="7">
        <f t="shared" si="32"/>
        <v>797</v>
      </c>
      <c r="M427" s="7">
        <f t="shared" si="34"/>
        <v>810</v>
      </c>
      <c r="O427" s="9"/>
    </row>
    <row r="428" spans="8:15">
      <c r="H428" s="247">
        <v>812</v>
      </c>
      <c r="I428" s="2">
        <f t="shared" si="35"/>
        <v>598.4</v>
      </c>
      <c r="J428" s="2">
        <f t="shared" si="31"/>
        <v>698.4</v>
      </c>
      <c r="K428" s="168">
        <f t="shared" si="33"/>
        <v>598.4</v>
      </c>
      <c r="L428" s="7">
        <f t="shared" si="32"/>
        <v>798.4</v>
      </c>
      <c r="M428" s="7">
        <f t="shared" si="34"/>
        <v>812</v>
      </c>
      <c r="O428" s="9"/>
    </row>
    <row r="429" spans="8:15">
      <c r="H429" s="247">
        <v>814</v>
      </c>
      <c r="I429" s="2">
        <f t="shared" si="35"/>
        <v>599.79999999999995</v>
      </c>
      <c r="J429" s="2">
        <f t="shared" si="31"/>
        <v>699.8</v>
      </c>
      <c r="K429" s="168">
        <f t="shared" si="33"/>
        <v>599.79999999999995</v>
      </c>
      <c r="L429" s="7">
        <f t="shared" si="32"/>
        <v>799.8</v>
      </c>
      <c r="M429" s="7">
        <f t="shared" si="34"/>
        <v>814</v>
      </c>
      <c r="O429" s="9"/>
    </row>
    <row r="430" spans="8:15">
      <c r="H430" s="247">
        <v>816</v>
      </c>
      <c r="I430" s="2">
        <f t="shared" si="35"/>
        <v>601.19999999999993</v>
      </c>
      <c r="J430" s="2">
        <f t="shared" si="31"/>
        <v>701.19999999999993</v>
      </c>
      <c r="K430" s="168">
        <f t="shared" si="33"/>
        <v>601.19999999999993</v>
      </c>
      <c r="L430" s="7">
        <f t="shared" si="32"/>
        <v>801.19999999999993</v>
      </c>
      <c r="M430" s="7">
        <f t="shared" si="34"/>
        <v>816</v>
      </c>
      <c r="O430" s="9"/>
    </row>
    <row r="431" spans="8:15">
      <c r="H431" s="247">
        <v>818</v>
      </c>
      <c r="I431" s="2">
        <f t="shared" si="35"/>
        <v>602.59999999999991</v>
      </c>
      <c r="J431" s="2">
        <f t="shared" si="31"/>
        <v>702.59999999999991</v>
      </c>
      <c r="K431" s="168">
        <f t="shared" si="33"/>
        <v>602.59999999999991</v>
      </c>
      <c r="L431" s="7">
        <f t="shared" si="32"/>
        <v>802.59999999999991</v>
      </c>
      <c r="M431" s="7">
        <f t="shared" si="34"/>
        <v>818</v>
      </c>
      <c r="O431" s="9"/>
    </row>
    <row r="432" spans="8:15">
      <c r="H432" s="247">
        <v>820</v>
      </c>
      <c r="I432" s="2">
        <f t="shared" si="35"/>
        <v>604</v>
      </c>
      <c r="J432" s="2">
        <f t="shared" si="31"/>
        <v>704</v>
      </c>
      <c r="K432" s="168">
        <f t="shared" si="33"/>
        <v>604</v>
      </c>
      <c r="L432" s="7">
        <f t="shared" si="32"/>
        <v>804</v>
      </c>
      <c r="M432" s="7">
        <f t="shared" si="34"/>
        <v>820</v>
      </c>
      <c r="O432" s="9"/>
    </row>
    <row r="433" spans="8:15">
      <c r="H433" s="247">
        <v>822</v>
      </c>
      <c r="I433" s="2">
        <f t="shared" si="35"/>
        <v>605.4</v>
      </c>
      <c r="J433" s="2">
        <f t="shared" si="31"/>
        <v>705.4</v>
      </c>
      <c r="K433" s="168">
        <f t="shared" si="33"/>
        <v>605.4</v>
      </c>
      <c r="L433" s="7">
        <f t="shared" si="32"/>
        <v>805.4</v>
      </c>
      <c r="M433" s="7">
        <f t="shared" si="34"/>
        <v>822</v>
      </c>
      <c r="O433" s="9"/>
    </row>
    <row r="434" spans="8:15">
      <c r="H434" s="247">
        <v>824</v>
      </c>
      <c r="I434" s="2">
        <f t="shared" si="35"/>
        <v>606.79999999999995</v>
      </c>
      <c r="J434" s="2">
        <f t="shared" si="31"/>
        <v>706.8</v>
      </c>
      <c r="K434" s="168">
        <f t="shared" si="33"/>
        <v>606.79999999999995</v>
      </c>
      <c r="L434" s="7">
        <f t="shared" si="32"/>
        <v>806.8</v>
      </c>
      <c r="M434" s="7">
        <f t="shared" si="34"/>
        <v>824</v>
      </c>
      <c r="O434" s="9"/>
    </row>
    <row r="435" spans="8:15">
      <c r="H435" s="247">
        <v>826</v>
      </c>
      <c r="I435" s="2">
        <f t="shared" si="35"/>
        <v>608.19999999999993</v>
      </c>
      <c r="J435" s="2">
        <f t="shared" si="31"/>
        <v>708.19999999999993</v>
      </c>
      <c r="K435" s="168">
        <f t="shared" si="33"/>
        <v>608.19999999999993</v>
      </c>
      <c r="L435" s="7">
        <f t="shared" si="32"/>
        <v>808.19999999999993</v>
      </c>
      <c r="M435" s="7">
        <f t="shared" si="34"/>
        <v>826</v>
      </c>
      <c r="O435" s="9"/>
    </row>
    <row r="436" spans="8:15">
      <c r="H436" s="247">
        <v>828</v>
      </c>
      <c r="I436" s="2">
        <f t="shared" si="35"/>
        <v>609.59999999999991</v>
      </c>
      <c r="J436" s="2">
        <f t="shared" si="31"/>
        <v>709.59999999999991</v>
      </c>
      <c r="K436" s="168">
        <f t="shared" si="33"/>
        <v>609.59999999999991</v>
      </c>
      <c r="L436" s="7">
        <f t="shared" si="32"/>
        <v>809.59999999999991</v>
      </c>
      <c r="M436" s="7">
        <f t="shared" si="34"/>
        <v>828</v>
      </c>
      <c r="O436" s="9"/>
    </row>
    <row r="437" spans="8:15">
      <c r="H437" s="247">
        <v>830</v>
      </c>
      <c r="I437" s="2">
        <f t="shared" si="35"/>
        <v>611</v>
      </c>
      <c r="J437" s="2">
        <f t="shared" si="31"/>
        <v>711</v>
      </c>
      <c r="K437" s="168">
        <f t="shared" si="33"/>
        <v>611</v>
      </c>
      <c r="L437" s="7">
        <f t="shared" si="32"/>
        <v>811</v>
      </c>
      <c r="M437" s="7">
        <f t="shared" si="34"/>
        <v>830</v>
      </c>
      <c r="O437" s="9"/>
    </row>
    <row r="438" spans="8:15">
      <c r="H438" s="247">
        <v>832</v>
      </c>
      <c r="I438" s="2">
        <f t="shared" si="35"/>
        <v>612.4</v>
      </c>
      <c r="J438" s="2">
        <f t="shared" si="31"/>
        <v>712.4</v>
      </c>
      <c r="K438" s="168">
        <f t="shared" si="33"/>
        <v>612.4</v>
      </c>
      <c r="L438" s="7">
        <f t="shared" si="32"/>
        <v>812.4</v>
      </c>
      <c r="M438" s="7">
        <f t="shared" si="34"/>
        <v>832</v>
      </c>
      <c r="O438" s="9"/>
    </row>
    <row r="439" spans="8:15">
      <c r="H439" s="247">
        <v>834</v>
      </c>
      <c r="I439" s="2">
        <f t="shared" si="35"/>
        <v>613.79999999999995</v>
      </c>
      <c r="J439" s="2">
        <f t="shared" si="31"/>
        <v>713.8</v>
      </c>
      <c r="K439" s="168">
        <f t="shared" si="33"/>
        <v>613.79999999999995</v>
      </c>
      <c r="L439" s="7">
        <f t="shared" si="32"/>
        <v>813.8</v>
      </c>
      <c r="M439" s="7">
        <f t="shared" si="34"/>
        <v>834</v>
      </c>
      <c r="O439" s="9"/>
    </row>
    <row r="440" spans="8:15">
      <c r="H440" s="247">
        <v>836</v>
      </c>
      <c r="I440" s="2">
        <f t="shared" si="35"/>
        <v>615.19999999999993</v>
      </c>
      <c r="J440" s="2">
        <f t="shared" si="31"/>
        <v>715.19999999999993</v>
      </c>
      <c r="K440" s="168">
        <f t="shared" si="33"/>
        <v>615.19999999999993</v>
      </c>
      <c r="L440" s="7">
        <f t="shared" si="32"/>
        <v>815.19999999999993</v>
      </c>
      <c r="M440" s="7">
        <f t="shared" si="34"/>
        <v>836</v>
      </c>
      <c r="O440" s="9"/>
    </row>
    <row r="441" spans="8:15">
      <c r="H441" s="247">
        <v>838</v>
      </c>
      <c r="I441" s="2">
        <f t="shared" si="35"/>
        <v>616.59999999999991</v>
      </c>
      <c r="J441" s="2">
        <f t="shared" si="31"/>
        <v>716.59999999999991</v>
      </c>
      <c r="K441" s="168">
        <f t="shared" si="33"/>
        <v>616.59999999999991</v>
      </c>
      <c r="L441" s="7">
        <f t="shared" si="32"/>
        <v>816.59999999999991</v>
      </c>
      <c r="M441" s="7">
        <f t="shared" si="34"/>
        <v>838</v>
      </c>
      <c r="O441" s="9"/>
    </row>
    <row r="442" spans="8:15">
      <c r="H442" s="247">
        <v>840</v>
      </c>
      <c r="I442" s="2">
        <f t="shared" si="35"/>
        <v>618</v>
      </c>
      <c r="J442" s="2">
        <f t="shared" si="31"/>
        <v>718</v>
      </c>
      <c r="K442" s="168">
        <f t="shared" si="33"/>
        <v>618</v>
      </c>
      <c r="L442" s="7">
        <f t="shared" si="32"/>
        <v>818</v>
      </c>
      <c r="M442" s="7">
        <f t="shared" si="34"/>
        <v>840</v>
      </c>
      <c r="O442" s="9"/>
    </row>
    <row r="443" spans="8:15">
      <c r="H443" s="247">
        <v>842</v>
      </c>
      <c r="I443" s="2">
        <f t="shared" si="35"/>
        <v>619.4</v>
      </c>
      <c r="J443" s="2">
        <f t="shared" si="31"/>
        <v>719.4</v>
      </c>
      <c r="K443" s="168">
        <f t="shared" si="33"/>
        <v>619.4</v>
      </c>
      <c r="L443" s="7">
        <f t="shared" si="32"/>
        <v>819.4</v>
      </c>
      <c r="M443" s="7">
        <f t="shared" si="34"/>
        <v>842</v>
      </c>
      <c r="O443" s="9"/>
    </row>
    <row r="444" spans="8:15">
      <c r="H444" s="247">
        <v>844</v>
      </c>
      <c r="I444" s="2">
        <f t="shared" si="35"/>
        <v>620.79999999999995</v>
      </c>
      <c r="J444" s="2">
        <f t="shared" si="31"/>
        <v>720.8</v>
      </c>
      <c r="K444" s="168">
        <f t="shared" si="33"/>
        <v>620.79999999999995</v>
      </c>
      <c r="L444" s="7">
        <f t="shared" si="32"/>
        <v>820.8</v>
      </c>
      <c r="M444" s="7">
        <f t="shared" si="34"/>
        <v>844</v>
      </c>
      <c r="O444" s="9"/>
    </row>
    <row r="445" spans="8:15">
      <c r="H445" s="247">
        <v>846</v>
      </c>
      <c r="I445" s="2">
        <f t="shared" si="35"/>
        <v>622.19999999999993</v>
      </c>
      <c r="J445" s="2">
        <f t="shared" si="31"/>
        <v>722.19999999999993</v>
      </c>
      <c r="K445" s="168">
        <f t="shared" si="33"/>
        <v>622.19999999999993</v>
      </c>
      <c r="L445" s="7">
        <f t="shared" si="32"/>
        <v>822.19999999999993</v>
      </c>
      <c r="M445" s="7">
        <f t="shared" si="34"/>
        <v>846</v>
      </c>
      <c r="O445" s="9"/>
    </row>
    <row r="446" spans="8:15">
      <c r="H446" s="247">
        <v>848</v>
      </c>
      <c r="I446" s="2">
        <f t="shared" si="35"/>
        <v>623.59999999999991</v>
      </c>
      <c r="J446" s="2">
        <f t="shared" si="31"/>
        <v>723.59999999999991</v>
      </c>
      <c r="K446" s="168">
        <f t="shared" si="33"/>
        <v>623.59999999999991</v>
      </c>
      <c r="L446" s="7">
        <f t="shared" si="32"/>
        <v>823.59999999999991</v>
      </c>
      <c r="M446" s="7">
        <f t="shared" si="34"/>
        <v>848</v>
      </c>
      <c r="O446" s="9"/>
    </row>
    <row r="447" spans="8:15">
      <c r="H447" s="247">
        <v>850</v>
      </c>
      <c r="I447" s="2">
        <f t="shared" si="35"/>
        <v>625</v>
      </c>
      <c r="J447" s="2">
        <f t="shared" si="31"/>
        <v>725</v>
      </c>
      <c r="K447" s="168">
        <f t="shared" si="33"/>
        <v>625</v>
      </c>
      <c r="L447" s="7">
        <f t="shared" si="32"/>
        <v>825</v>
      </c>
      <c r="M447" s="7">
        <f t="shared" si="34"/>
        <v>850</v>
      </c>
      <c r="O447" s="9"/>
    </row>
    <row r="448" spans="8:15">
      <c r="H448" s="247">
        <v>852</v>
      </c>
      <c r="I448" s="2">
        <f t="shared" si="35"/>
        <v>626.4</v>
      </c>
      <c r="J448" s="2">
        <f t="shared" si="31"/>
        <v>726.4</v>
      </c>
      <c r="K448" s="168">
        <f t="shared" si="33"/>
        <v>626.4</v>
      </c>
      <c r="L448" s="7">
        <f t="shared" si="32"/>
        <v>826.4</v>
      </c>
      <c r="M448" s="7">
        <f t="shared" si="34"/>
        <v>852</v>
      </c>
      <c r="O448" s="9"/>
    </row>
    <row r="449" spans="8:15">
      <c r="H449" s="247">
        <v>854</v>
      </c>
      <c r="I449" s="2">
        <f t="shared" si="35"/>
        <v>627.79999999999995</v>
      </c>
      <c r="J449" s="2">
        <f t="shared" si="31"/>
        <v>727.8</v>
      </c>
      <c r="K449" s="168">
        <f t="shared" si="33"/>
        <v>627.79999999999995</v>
      </c>
      <c r="L449" s="7">
        <f t="shared" si="32"/>
        <v>827.8</v>
      </c>
      <c r="M449" s="7">
        <f t="shared" si="34"/>
        <v>854</v>
      </c>
      <c r="O449" s="9"/>
    </row>
    <row r="450" spans="8:15">
      <c r="H450" s="247">
        <v>856</v>
      </c>
      <c r="I450" s="2">
        <f t="shared" si="35"/>
        <v>629.19999999999993</v>
      </c>
      <c r="J450" s="2">
        <f t="shared" si="31"/>
        <v>729.19999999999993</v>
      </c>
      <c r="K450" s="168">
        <f t="shared" si="33"/>
        <v>629.19999999999993</v>
      </c>
      <c r="L450" s="7">
        <f t="shared" si="32"/>
        <v>829.19999999999993</v>
      </c>
      <c r="M450" s="7">
        <f t="shared" si="34"/>
        <v>856</v>
      </c>
      <c r="O450" s="9"/>
    </row>
    <row r="451" spans="8:15">
      <c r="H451" s="247">
        <v>858</v>
      </c>
      <c r="I451" s="2">
        <f t="shared" si="35"/>
        <v>630.59999999999991</v>
      </c>
      <c r="J451" s="2">
        <f t="shared" si="31"/>
        <v>730.59999999999991</v>
      </c>
      <c r="K451" s="168">
        <f t="shared" si="33"/>
        <v>630.59999999999991</v>
      </c>
      <c r="L451" s="7">
        <f t="shared" si="32"/>
        <v>830.59999999999991</v>
      </c>
      <c r="M451" s="7">
        <f t="shared" si="34"/>
        <v>858</v>
      </c>
      <c r="O451" s="9"/>
    </row>
    <row r="452" spans="8:15">
      <c r="H452" s="247">
        <v>860</v>
      </c>
      <c r="I452" s="2">
        <f t="shared" si="35"/>
        <v>632</v>
      </c>
      <c r="J452" s="2">
        <f t="shared" si="31"/>
        <v>732</v>
      </c>
      <c r="K452" s="168">
        <f t="shared" si="33"/>
        <v>632</v>
      </c>
      <c r="L452" s="7">
        <f t="shared" si="32"/>
        <v>832</v>
      </c>
      <c r="M452" s="7">
        <f t="shared" si="34"/>
        <v>860</v>
      </c>
      <c r="O452" s="9"/>
    </row>
    <row r="453" spans="8:15">
      <c r="H453" s="247">
        <v>862</v>
      </c>
      <c r="I453" s="2">
        <f t="shared" si="35"/>
        <v>633.4</v>
      </c>
      <c r="J453" s="2">
        <f t="shared" si="31"/>
        <v>733.4</v>
      </c>
      <c r="K453" s="168">
        <f t="shared" si="33"/>
        <v>633.4</v>
      </c>
      <c r="L453" s="7">
        <f t="shared" si="32"/>
        <v>833.4</v>
      </c>
      <c r="M453" s="7">
        <f t="shared" si="34"/>
        <v>862</v>
      </c>
      <c r="O453" s="9"/>
    </row>
    <row r="454" spans="8:15">
      <c r="H454" s="247">
        <v>864</v>
      </c>
      <c r="I454" s="2">
        <f t="shared" si="35"/>
        <v>634.79999999999995</v>
      </c>
      <c r="J454" s="2">
        <f t="shared" si="31"/>
        <v>734.8</v>
      </c>
      <c r="K454" s="168">
        <f t="shared" si="33"/>
        <v>634.79999999999995</v>
      </c>
      <c r="L454" s="7">
        <f t="shared" si="32"/>
        <v>834.8</v>
      </c>
      <c r="M454" s="7">
        <f t="shared" si="34"/>
        <v>864</v>
      </c>
      <c r="O454" s="9"/>
    </row>
    <row r="455" spans="8:15">
      <c r="H455" s="247">
        <v>866</v>
      </c>
      <c r="I455" s="2">
        <f t="shared" si="35"/>
        <v>636.19999999999993</v>
      </c>
      <c r="J455" s="2">
        <f t="shared" si="31"/>
        <v>736.19999999999993</v>
      </c>
      <c r="K455" s="168">
        <f t="shared" si="33"/>
        <v>636.19999999999993</v>
      </c>
      <c r="L455" s="7">
        <f t="shared" si="32"/>
        <v>836.19999999999993</v>
      </c>
      <c r="M455" s="7">
        <f t="shared" si="34"/>
        <v>866</v>
      </c>
      <c r="O455" s="9"/>
    </row>
    <row r="456" spans="8:15">
      <c r="H456" s="247">
        <v>868</v>
      </c>
      <c r="I456" s="2">
        <f t="shared" si="35"/>
        <v>637.59999999999991</v>
      </c>
      <c r="J456" s="2">
        <f t="shared" si="31"/>
        <v>737.59999999999991</v>
      </c>
      <c r="K456" s="168">
        <f t="shared" si="33"/>
        <v>637.59999999999991</v>
      </c>
      <c r="L456" s="7">
        <f t="shared" si="32"/>
        <v>837.59999999999991</v>
      </c>
      <c r="M456" s="7">
        <f t="shared" si="34"/>
        <v>868</v>
      </c>
      <c r="O456" s="9"/>
    </row>
    <row r="457" spans="8:15">
      <c r="H457" s="247">
        <v>870</v>
      </c>
      <c r="I457" s="2">
        <f t="shared" si="35"/>
        <v>639</v>
      </c>
      <c r="J457" s="2">
        <f t="shared" si="31"/>
        <v>739</v>
      </c>
      <c r="K457" s="168">
        <f t="shared" si="33"/>
        <v>639</v>
      </c>
      <c r="L457" s="7">
        <f t="shared" si="32"/>
        <v>839</v>
      </c>
      <c r="M457" s="7">
        <f t="shared" si="34"/>
        <v>870</v>
      </c>
      <c r="O457" s="9"/>
    </row>
    <row r="458" spans="8:15">
      <c r="H458" s="247">
        <v>872</v>
      </c>
      <c r="I458" s="2">
        <f t="shared" si="35"/>
        <v>640.4</v>
      </c>
      <c r="J458" s="2">
        <f t="shared" si="31"/>
        <v>740.4</v>
      </c>
      <c r="K458" s="168">
        <f t="shared" si="33"/>
        <v>640.4</v>
      </c>
      <c r="L458" s="7">
        <f t="shared" si="32"/>
        <v>840.4</v>
      </c>
      <c r="M458" s="7">
        <f t="shared" si="34"/>
        <v>872</v>
      </c>
      <c r="O458" s="9"/>
    </row>
    <row r="459" spans="8:15">
      <c r="H459" s="247">
        <v>874</v>
      </c>
      <c r="I459" s="2">
        <f t="shared" si="35"/>
        <v>641.79999999999995</v>
      </c>
      <c r="J459" s="2">
        <f t="shared" si="31"/>
        <v>741.8</v>
      </c>
      <c r="K459" s="168">
        <f t="shared" si="33"/>
        <v>641.79999999999995</v>
      </c>
      <c r="L459" s="7">
        <f t="shared" si="32"/>
        <v>841.8</v>
      </c>
      <c r="M459" s="7">
        <f t="shared" si="34"/>
        <v>874</v>
      </c>
      <c r="O459" s="9"/>
    </row>
    <row r="460" spans="8:15">
      <c r="H460" s="247">
        <v>876</v>
      </c>
      <c r="I460" s="2">
        <f t="shared" si="35"/>
        <v>643.19999999999993</v>
      </c>
      <c r="J460" s="2">
        <f t="shared" si="31"/>
        <v>743.19999999999993</v>
      </c>
      <c r="K460" s="168">
        <f t="shared" si="33"/>
        <v>643.19999999999993</v>
      </c>
      <c r="L460" s="7">
        <f t="shared" si="32"/>
        <v>843.19999999999993</v>
      </c>
      <c r="M460" s="7">
        <f t="shared" si="34"/>
        <v>876</v>
      </c>
      <c r="O460" s="9"/>
    </row>
    <row r="461" spans="8:15">
      <c r="H461" s="247">
        <v>878</v>
      </c>
      <c r="I461" s="2">
        <f t="shared" si="35"/>
        <v>644.59999999999991</v>
      </c>
      <c r="J461" s="2">
        <f t="shared" si="31"/>
        <v>744.59999999999991</v>
      </c>
      <c r="K461" s="168">
        <f t="shared" si="33"/>
        <v>644.59999999999991</v>
      </c>
      <c r="L461" s="7">
        <f t="shared" si="32"/>
        <v>844.59999999999991</v>
      </c>
      <c r="M461" s="7">
        <f t="shared" si="34"/>
        <v>878</v>
      </c>
      <c r="O461" s="9"/>
    </row>
    <row r="462" spans="8:15">
      <c r="H462" s="247">
        <v>880</v>
      </c>
      <c r="I462" s="2">
        <f t="shared" si="35"/>
        <v>646</v>
      </c>
      <c r="J462" s="2">
        <f t="shared" si="31"/>
        <v>746</v>
      </c>
      <c r="K462" s="168">
        <f t="shared" si="33"/>
        <v>646</v>
      </c>
      <c r="L462" s="7">
        <f t="shared" si="32"/>
        <v>846</v>
      </c>
      <c r="M462" s="7">
        <f t="shared" si="34"/>
        <v>880</v>
      </c>
      <c r="O462" s="9"/>
    </row>
    <row r="463" spans="8:15">
      <c r="H463" s="247">
        <v>882</v>
      </c>
      <c r="I463" s="2">
        <f t="shared" si="35"/>
        <v>647.4</v>
      </c>
      <c r="J463" s="2">
        <f t="shared" si="31"/>
        <v>747.4</v>
      </c>
      <c r="K463" s="168">
        <f t="shared" si="33"/>
        <v>647.4</v>
      </c>
      <c r="L463" s="7">
        <f t="shared" si="32"/>
        <v>847.4</v>
      </c>
      <c r="M463" s="7">
        <f t="shared" si="34"/>
        <v>882</v>
      </c>
      <c r="O463" s="9"/>
    </row>
    <row r="464" spans="8:15">
      <c r="H464" s="247">
        <v>884</v>
      </c>
      <c r="I464" s="2">
        <f t="shared" si="35"/>
        <v>648.79999999999995</v>
      </c>
      <c r="J464" s="2">
        <f t="shared" si="31"/>
        <v>748.8</v>
      </c>
      <c r="K464" s="168">
        <f t="shared" si="33"/>
        <v>648.79999999999995</v>
      </c>
      <c r="L464" s="7">
        <f t="shared" si="32"/>
        <v>848.8</v>
      </c>
      <c r="M464" s="7">
        <f t="shared" si="34"/>
        <v>884</v>
      </c>
      <c r="O464" s="9"/>
    </row>
    <row r="465" spans="8:15">
      <c r="H465" s="247">
        <v>886</v>
      </c>
      <c r="I465" s="2">
        <f t="shared" si="35"/>
        <v>650.19999999999993</v>
      </c>
      <c r="J465" s="2">
        <f t="shared" si="31"/>
        <v>750.19999999999993</v>
      </c>
      <c r="K465" s="168">
        <f t="shared" si="33"/>
        <v>650.19999999999993</v>
      </c>
      <c r="L465" s="7">
        <f t="shared" si="32"/>
        <v>850.19999999999993</v>
      </c>
      <c r="M465" s="7">
        <f t="shared" si="34"/>
        <v>886</v>
      </c>
      <c r="O465" s="9"/>
    </row>
    <row r="466" spans="8:15">
      <c r="H466" s="247">
        <v>888</v>
      </c>
      <c r="I466" s="2">
        <f t="shared" si="35"/>
        <v>651.59999999999991</v>
      </c>
      <c r="J466" s="2">
        <f t="shared" si="31"/>
        <v>751.59999999999991</v>
      </c>
      <c r="K466" s="168">
        <f t="shared" si="33"/>
        <v>651.59999999999991</v>
      </c>
      <c r="L466" s="7">
        <f t="shared" si="32"/>
        <v>851.59999999999991</v>
      </c>
      <c r="M466" s="7">
        <f t="shared" si="34"/>
        <v>888</v>
      </c>
      <c r="O466" s="9"/>
    </row>
    <row r="467" spans="8:15">
      <c r="H467" s="247">
        <v>890</v>
      </c>
      <c r="I467" s="2">
        <f t="shared" si="35"/>
        <v>653</v>
      </c>
      <c r="J467" s="2">
        <f t="shared" si="31"/>
        <v>753</v>
      </c>
      <c r="K467" s="168">
        <f t="shared" si="33"/>
        <v>653</v>
      </c>
      <c r="L467" s="7">
        <f t="shared" si="32"/>
        <v>853</v>
      </c>
      <c r="M467" s="7">
        <f t="shared" si="34"/>
        <v>890</v>
      </c>
      <c r="O467" s="9"/>
    </row>
    <row r="468" spans="8:15">
      <c r="H468" s="247">
        <v>892</v>
      </c>
      <c r="I468" s="2">
        <f t="shared" si="35"/>
        <v>654.4</v>
      </c>
      <c r="J468" s="2">
        <f t="shared" si="31"/>
        <v>754.4</v>
      </c>
      <c r="K468" s="168">
        <f t="shared" si="33"/>
        <v>654.4</v>
      </c>
      <c r="L468" s="7">
        <f t="shared" si="32"/>
        <v>854.4</v>
      </c>
      <c r="M468" s="7">
        <f t="shared" si="34"/>
        <v>892</v>
      </c>
      <c r="O468" s="9"/>
    </row>
    <row r="469" spans="8:15">
      <c r="H469" s="247">
        <v>894</v>
      </c>
      <c r="I469" s="2">
        <f t="shared" si="35"/>
        <v>655.8</v>
      </c>
      <c r="J469" s="2">
        <f t="shared" si="31"/>
        <v>755.8</v>
      </c>
      <c r="K469" s="168">
        <f t="shared" si="33"/>
        <v>655.8</v>
      </c>
      <c r="L469" s="7">
        <f t="shared" si="32"/>
        <v>855.8</v>
      </c>
      <c r="M469" s="7">
        <f t="shared" si="34"/>
        <v>894</v>
      </c>
      <c r="O469" s="9"/>
    </row>
    <row r="470" spans="8:15">
      <c r="H470" s="247">
        <v>896</v>
      </c>
      <c r="I470" s="2">
        <f t="shared" si="35"/>
        <v>657.19999999999993</v>
      </c>
      <c r="J470" s="2">
        <f t="shared" ref="J470:J533" si="36">I470+$D$9</f>
        <v>757.19999999999993</v>
      </c>
      <c r="K470" s="168">
        <f t="shared" si="33"/>
        <v>657.19999999999993</v>
      </c>
      <c r="L470" s="7">
        <f t="shared" ref="L470:L533" si="37">K470+$E$9</f>
        <v>857.19999999999993</v>
      </c>
      <c r="M470" s="7">
        <f t="shared" si="34"/>
        <v>896</v>
      </c>
      <c r="O470" s="9"/>
    </row>
    <row r="471" spans="8:15">
      <c r="H471" s="247">
        <v>898</v>
      </c>
      <c r="I471" s="2">
        <f t="shared" si="35"/>
        <v>658.59999999999991</v>
      </c>
      <c r="J471" s="2">
        <f t="shared" si="36"/>
        <v>758.59999999999991</v>
      </c>
      <c r="K471" s="168">
        <f t="shared" ref="K471:K534" si="38">$E$10+$E$11*H471</f>
        <v>658.59999999999991</v>
      </c>
      <c r="L471" s="7">
        <f t="shared" si="37"/>
        <v>858.59999999999991</v>
      </c>
      <c r="M471" s="7">
        <f t="shared" ref="M471:M534" si="39">H471</f>
        <v>898</v>
      </c>
      <c r="O471" s="9"/>
    </row>
    <row r="472" spans="8:15">
      <c r="H472" s="247">
        <v>900</v>
      </c>
      <c r="I472" s="2">
        <f t="shared" ref="I472:I535" si="40">$D$10+$D$11*H472</f>
        <v>660</v>
      </c>
      <c r="J472" s="2">
        <f t="shared" si="36"/>
        <v>760</v>
      </c>
      <c r="K472" s="168">
        <f t="shared" si="38"/>
        <v>660</v>
      </c>
      <c r="L472" s="7">
        <f t="shared" si="37"/>
        <v>860</v>
      </c>
      <c r="M472" s="7">
        <f t="shared" si="39"/>
        <v>900</v>
      </c>
      <c r="O472" s="9"/>
    </row>
    <row r="473" spans="8:15">
      <c r="H473" s="247">
        <v>902</v>
      </c>
      <c r="I473" s="2">
        <f t="shared" si="40"/>
        <v>661.4</v>
      </c>
      <c r="J473" s="2">
        <f t="shared" si="36"/>
        <v>761.4</v>
      </c>
      <c r="K473" s="168">
        <f t="shared" si="38"/>
        <v>661.4</v>
      </c>
      <c r="L473" s="7">
        <f t="shared" si="37"/>
        <v>861.4</v>
      </c>
      <c r="M473" s="7">
        <f t="shared" si="39"/>
        <v>902</v>
      </c>
      <c r="O473" s="9"/>
    </row>
    <row r="474" spans="8:15">
      <c r="H474" s="247">
        <v>904</v>
      </c>
      <c r="I474" s="2">
        <f t="shared" si="40"/>
        <v>662.8</v>
      </c>
      <c r="J474" s="2">
        <f t="shared" si="36"/>
        <v>762.8</v>
      </c>
      <c r="K474" s="168">
        <f t="shared" si="38"/>
        <v>662.8</v>
      </c>
      <c r="L474" s="7">
        <f t="shared" si="37"/>
        <v>862.8</v>
      </c>
      <c r="M474" s="7">
        <f t="shared" si="39"/>
        <v>904</v>
      </c>
      <c r="O474" s="9"/>
    </row>
    <row r="475" spans="8:15">
      <c r="H475" s="247">
        <v>906</v>
      </c>
      <c r="I475" s="2">
        <f t="shared" si="40"/>
        <v>664.19999999999993</v>
      </c>
      <c r="J475" s="2">
        <f t="shared" si="36"/>
        <v>764.19999999999993</v>
      </c>
      <c r="K475" s="168">
        <f t="shared" si="38"/>
        <v>664.19999999999993</v>
      </c>
      <c r="L475" s="7">
        <f t="shared" si="37"/>
        <v>864.19999999999993</v>
      </c>
      <c r="M475" s="7">
        <f t="shared" si="39"/>
        <v>906</v>
      </c>
      <c r="O475" s="9"/>
    </row>
    <row r="476" spans="8:15">
      <c r="H476" s="247">
        <v>908</v>
      </c>
      <c r="I476" s="2">
        <f t="shared" si="40"/>
        <v>665.59999999999991</v>
      </c>
      <c r="J476" s="2">
        <f t="shared" si="36"/>
        <v>765.59999999999991</v>
      </c>
      <c r="K476" s="168">
        <f t="shared" si="38"/>
        <v>665.59999999999991</v>
      </c>
      <c r="L476" s="7">
        <f t="shared" si="37"/>
        <v>865.59999999999991</v>
      </c>
      <c r="M476" s="7">
        <f t="shared" si="39"/>
        <v>908</v>
      </c>
      <c r="O476" s="9"/>
    </row>
    <row r="477" spans="8:15">
      <c r="H477" s="247">
        <v>910</v>
      </c>
      <c r="I477" s="2">
        <f t="shared" si="40"/>
        <v>667</v>
      </c>
      <c r="J477" s="2">
        <f t="shared" si="36"/>
        <v>767</v>
      </c>
      <c r="K477" s="168">
        <f t="shared" si="38"/>
        <v>667</v>
      </c>
      <c r="L477" s="7">
        <f t="shared" si="37"/>
        <v>867</v>
      </c>
      <c r="M477" s="7">
        <f t="shared" si="39"/>
        <v>910</v>
      </c>
      <c r="O477" s="9"/>
    </row>
    <row r="478" spans="8:15">
      <c r="H478" s="247">
        <v>912</v>
      </c>
      <c r="I478" s="2">
        <f t="shared" si="40"/>
        <v>668.4</v>
      </c>
      <c r="J478" s="2">
        <f t="shared" si="36"/>
        <v>768.4</v>
      </c>
      <c r="K478" s="168">
        <f t="shared" si="38"/>
        <v>668.4</v>
      </c>
      <c r="L478" s="7">
        <f t="shared" si="37"/>
        <v>868.4</v>
      </c>
      <c r="M478" s="7">
        <f t="shared" si="39"/>
        <v>912</v>
      </c>
      <c r="O478" s="9"/>
    </row>
    <row r="479" spans="8:15">
      <c r="H479" s="247">
        <v>914</v>
      </c>
      <c r="I479" s="2">
        <f t="shared" si="40"/>
        <v>669.8</v>
      </c>
      <c r="J479" s="2">
        <f t="shared" si="36"/>
        <v>769.8</v>
      </c>
      <c r="K479" s="168">
        <f t="shared" si="38"/>
        <v>669.8</v>
      </c>
      <c r="L479" s="7">
        <f t="shared" si="37"/>
        <v>869.8</v>
      </c>
      <c r="M479" s="7">
        <f t="shared" si="39"/>
        <v>914</v>
      </c>
      <c r="O479" s="9"/>
    </row>
    <row r="480" spans="8:15">
      <c r="H480" s="247">
        <v>916</v>
      </c>
      <c r="I480" s="2">
        <f t="shared" si="40"/>
        <v>671.19999999999993</v>
      </c>
      <c r="J480" s="2">
        <f t="shared" si="36"/>
        <v>771.19999999999993</v>
      </c>
      <c r="K480" s="168">
        <f t="shared" si="38"/>
        <v>671.19999999999993</v>
      </c>
      <c r="L480" s="7">
        <f t="shared" si="37"/>
        <v>871.19999999999993</v>
      </c>
      <c r="M480" s="7">
        <f t="shared" si="39"/>
        <v>916</v>
      </c>
      <c r="O480" s="9"/>
    </row>
    <row r="481" spans="8:15">
      <c r="H481" s="247">
        <v>918</v>
      </c>
      <c r="I481" s="2">
        <f t="shared" si="40"/>
        <v>672.59999999999991</v>
      </c>
      <c r="J481" s="2">
        <f t="shared" si="36"/>
        <v>772.59999999999991</v>
      </c>
      <c r="K481" s="168">
        <f t="shared" si="38"/>
        <v>672.59999999999991</v>
      </c>
      <c r="L481" s="7">
        <f t="shared" si="37"/>
        <v>872.59999999999991</v>
      </c>
      <c r="M481" s="7">
        <f t="shared" si="39"/>
        <v>918</v>
      </c>
      <c r="O481" s="9"/>
    </row>
    <row r="482" spans="8:15">
      <c r="H482" s="247">
        <v>920</v>
      </c>
      <c r="I482" s="2">
        <f t="shared" si="40"/>
        <v>674</v>
      </c>
      <c r="J482" s="2">
        <f t="shared" si="36"/>
        <v>774</v>
      </c>
      <c r="K482" s="168">
        <f t="shared" si="38"/>
        <v>674</v>
      </c>
      <c r="L482" s="7">
        <f t="shared" si="37"/>
        <v>874</v>
      </c>
      <c r="M482" s="7">
        <f t="shared" si="39"/>
        <v>920</v>
      </c>
      <c r="O482" s="9"/>
    </row>
    <row r="483" spans="8:15">
      <c r="H483" s="247">
        <v>922</v>
      </c>
      <c r="I483" s="2">
        <f t="shared" si="40"/>
        <v>675.4</v>
      </c>
      <c r="J483" s="2">
        <f t="shared" si="36"/>
        <v>775.4</v>
      </c>
      <c r="K483" s="168">
        <f t="shared" si="38"/>
        <v>675.4</v>
      </c>
      <c r="L483" s="7">
        <f t="shared" si="37"/>
        <v>875.4</v>
      </c>
      <c r="M483" s="7">
        <f t="shared" si="39"/>
        <v>922</v>
      </c>
      <c r="O483" s="9"/>
    </row>
    <row r="484" spans="8:15">
      <c r="H484" s="247">
        <v>924</v>
      </c>
      <c r="I484" s="2">
        <f t="shared" si="40"/>
        <v>676.8</v>
      </c>
      <c r="J484" s="2">
        <f t="shared" si="36"/>
        <v>776.8</v>
      </c>
      <c r="K484" s="168">
        <f t="shared" si="38"/>
        <v>676.8</v>
      </c>
      <c r="L484" s="7">
        <f t="shared" si="37"/>
        <v>876.8</v>
      </c>
      <c r="M484" s="7">
        <f t="shared" si="39"/>
        <v>924</v>
      </c>
      <c r="O484" s="9"/>
    </row>
    <row r="485" spans="8:15">
      <c r="H485" s="247">
        <v>926</v>
      </c>
      <c r="I485" s="2">
        <f t="shared" si="40"/>
        <v>678.19999999999993</v>
      </c>
      <c r="J485" s="2">
        <f t="shared" si="36"/>
        <v>778.19999999999993</v>
      </c>
      <c r="K485" s="168">
        <f t="shared" si="38"/>
        <v>678.19999999999993</v>
      </c>
      <c r="L485" s="7">
        <f t="shared" si="37"/>
        <v>878.19999999999993</v>
      </c>
      <c r="M485" s="7">
        <f t="shared" si="39"/>
        <v>926</v>
      </c>
      <c r="O485" s="9"/>
    </row>
    <row r="486" spans="8:15">
      <c r="H486" s="247">
        <v>928</v>
      </c>
      <c r="I486" s="2">
        <f t="shared" si="40"/>
        <v>679.59999999999991</v>
      </c>
      <c r="J486" s="2">
        <f t="shared" si="36"/>
        <v>779.59999999999991</v>
      </c>
      <c r="K486" s="168">
        <f t="shared" si="38"/>
        <v>679.59999999999991</v>
      </c>
      <c r="L486" s="7">
        <f t="shared" si="37"/>
        <v>879.59999999999991</v>
      </c>
      <c r="M486" s="7">
        <f t="shared" si="39"/>
        <v>928</v>
      </c>
      <c r="O486" s="9"/>
    </row>
    <row r="487" spans="8:15">
      <c r="H487" s="247">
        <v>930</v>
      </c>
      <c r="I487" s="2">
        <f t="shared" si="40"/>
        <v>681</v>
      </c>
      <c r="J487" s="2">
        <f t="shared" si="36"/>
        <v>781</v>
      </c>
      <c r="K487" s="168">
        <f t="shared" si="38"/>
        <v>681</v>
      </c>
      <c r="L487" s="7">
        <f t="shared" si="37"/>
        <v>881</v>
      </c>
      <c r="M487" s="7">
        <f t="shared" si="39"/>
        <v>930</v>
      </c>
      <c r="O487" s="9"/>
    </row>
    <row r="488" spans="8:15">
      <c r="H488" s="247">
        <v>932</v>
      </c>
      <c r="I488" s="2">
        <f t="shared" si="40"/>
        <v>682.4</v>
      </c>
      <c r="J488" s="2">
        <f t="shared" si="36"/>
        <v>782.4</v>
      </c>
      <c r="K488" s="168">
        <f t="shared" si="38"/>
        <v>682.4</v>
      </c>
      <c r="L488" s="7">
        <f t="shared" si="37"/>
        <v>882.4</v>
      </c>
      <c r="M488" s="7">
        <f t="shared" si="39"/>
        <v>932</v>
      </c>
      <c r="O488" s="9"/>
    </row>
    <row r="489" spans="8:15">
      <c r="H489" s="247">
        <v>934</v>
      </c>
      <c r="I489" s="2">
        <f t="shared" si="40"/>
        <v>683.8</v>
      </c>
      <c r="J489" s="2">
        <f t="shared" si="36"/>
        <v>783.8</v>
      </c>
      <c r="K489" s="168">
        <f t="shared" si="38"/>
        <v>683.8</v>
      </c>
      <c r="L489" s="7">
        <f t="shared" si="37"/>
        <v>883.8</v>
      </c>
      <c r="M489" s="7">
        <f t="shared" si="39"/>
        <v>934</v>
      </c>
      <c r="O489" s="9"/>
    </row>
    <row r="490" spans="8:15">
      <c r="H490" s="247">
        <v>936</v>
      </c>
      <c r="I490" s="2">
        <f t="shared" si="40"/>
        <v>685.19999999999993</v>
      </c>
      <c r="J490" s="2">
        <f t="shared" si="36"/>
        <v>785.19999999999993</v>
      </c>
      <c r="K490" s="168">
        <f t="shared" si="38"/>
        <v>685.19999999999993</v>
      </c>
      <c r="L490" s="7">
        <f t="shared" si="37"/>
        <v>885.19999999999993</v>
      </c>
      <c r="M490" s="7">
        <f t="shared" si="39"/>
        <v>936</v>
      </c>
      <c r="O490" s="9"/>
    </row>
    <row r="491" spans="8:15">
      <c r="H491" s="247">
        <v>938</v>
      </c>
      <c r="I491" s="2">
        <f t="shared" si="40"/>
        <v>686.59999999999991</v>
      </c>
      <c r="J491" s="2">
        <f t="shared" si="36"/>
        <v>786.59999999999991</v>
      </c>
      <c r="K491" s="168">
        <f t="shared" si="38"/>
        <v>686.59999999999991</v>
      </c>
      <c r="L491" s="7">
        <f t="shared" si="37"/>
        <v>886.59999999999991</v>
      </c>
      <c r="M491" s="7">
        <f t="shared" si="39"/>
        <v>938</v>
      </c>
      <c r="O491" s="9"/>
    </row>
    <row r="492" spans="8:15">
      <c r="H492" s="247">
        <v>940</v>
      </c>
      <c r="I492" s="2">
        <f t="shared" si="40"/>
        <v>688</v>
      </c>
      <c r="J492" s="2">
        <f t="shared" si="36"/>
        <v>788</v>
      </c>
      <c r="K492" s="168">
        <f t="shared" si="38"/>
        <v>688</v>
      </c>
      <c r="L492" s="7">
        <f t="shared" si="37"/>
        <v>888</v>
      </c>
      <c r="M492" s="7">
        <f t="shared" si="39"/>
        <v>940</v>
      </c>
      <c r="O492" s="9"/>
    </row>
    <row r="493" spans="8:15">
      <c r="H493" s="247">
        <v>942</v>
      </c>
      <c r="I493" s="2">
        <f t="shared" si="40"/>
        <v>689.4</v>
      </c>
      <c r="J493" s="2">
        <f t="shared" si="36"/>
        <v>789.4</v>
      </c>
      <c r="K493" s="168">
        <f t="shared" si="38"/>
        <v>689.4</v>
      </c>
      <c r="L493" s="7">
        <f t="shared" si="37"/>
        <v>889.4</v>
      </c>
      <c r="M493" s="7">
        <f t="shared" si="39"/>
        <v>942</v>
      </c>
      <c r="O493" s="9"/>
    </row>
    <row r="494" spans="8:15">
      <c r="H494" s="247">
        <v>944</v>
      </c>
      <c r="I494" s="2">
        <f t="shared" si="40"/>
        <v>690.8</v>
      </c>
      <c r="J494" s="2">
        <f t="shared" si="36"/>
        <v>790.8</v>
      </c>
      <c r="K494" s="168">
        <f t="shared" si="38"/>
        <v>690.8</v>
      </c>
      <c r="L494" s="7">
        <f t="shared" si="37"/>
        <v>890.8</v>
      </c>
      <c r="M494" s="7">
        <f t="shared" si="39"/>
        <v>944</v>
      </c>
      <c r="O494" s="9"/>
    </row>
    <row r="495" spans="8:15">
      <c r="H495" s="247">
        <v>946</v>
      </c>
      <c r="I495" s="2">
        <f t="shared" si="40"/>
        <v>692.19999999999993</v>
      </c>
      <c r="J495" s="2">
        <f t="shared" si="36"/>
        <v>792.19999999999993</v>
      </c>
      <c r="K495" s="168">
        <f t="shared" si="38"/>
        <v>692.19999999999993</v>
      </c>
      <c r="L495" s="7">
        <f t="shared" si="37"/>
        <v>892.19999999999993</v>
      </c>
      <c r="M495" s="7">
        <f t="shared" si="39"/>
        <v>946</v>
      </c>
      <c r="O495" s="9"/>
    </row>
    <row r="496" spans="8:15">
      <c r="H496" s="247">
        <v>948</v>
      </c>
      <c r="I496" s="2">
        <f t="shared" si="40"/>
        <v>693.59999999999991</v>
      </c>
      <c r="J496" s="2">
        <f t="shared" si="36"/>
        <v>793.59999999999991</v>
      </c>
      <c r="K496" s="168">
        <f t="shared" si="38"/>
        <v>693.59999999999991</v>
      </c>
      <c r="L496" s="7">
        <f t="shared" si="37"/>
        <v>893.59999999999991</v>
      </c>
      <c r="M496" s="7">
        <f t="shared" si="39"/>
        <v>948</v>
      </c>
      <c r="O496" s="9"/>
    </row>
    <row r="497" spans="8:15">
      <c r="H497" s="247">
        <v>950</v>
      </c>
      <c r="I497" s="2">
        <f t="shared" si="40"/>
        <v>695</v>
      </c>
      <c r="J497" s="2">
        <f t="shared" si="36"/>
        <v>795</v>
      </c>
      <c r="K497" s="168">
        <f t="shared" si="38"/>
        <v>695</v>
      </c>
      <c r="L497" s="7">
        <f t="shared" si="37"/>
        <v>895</v>
      </c>
      <c r="M497" s="7">
        <f t="shared" si="39"/>
        <v>950</v>
      </c>
      <c r="O497" s="9"/>
    </row>
    <row r="498" spans="8:15">
      <c r="H498" s="247">
        <v>952</v>
      </c>
      <c r="I498" s="2">
        <f t="shared" si="40"/>
        <v>696.4</v>
      </c>
      <c r="J498" s="2">
        <f t="shared" si="36"/>
        <v>796.4</v>
      </c>
      <c r="K498" s="168">
        <f t="shared" si="38"/>
        <v>696.4</v>
      </c>
      <c r="L498" s="7">
        <f t="shared" si="37"/>
        <v>896.4</v>
      </c>
      <c r="M498" s="7">
        <f t="shared" si="39"/>
        <v>952</v>
      </c>
      <c r="O498" s="9"/>
    </row>
    <row r="499" spans="8:15">
      <c r="H499" s="247">
        <v>954</v>
      </c>
      <c r="I499" s="2">
        <f t="shared" si="40"/>
        <v>697.8</v>
      </c>
      <c r="J499" s="2">
        <f t="shared" si="36"/>
        <v>797.8</v>
      </c>
      <c r="K499" s="168">
        <f t="shared" si="38"/>
        <v>697.8</v>
      </c>
      <c r="L499" s="7">
        <f t="shared" si="37"/>
        <v>897.8</v>
      </c>
      <c r="M499" s="7">
        <f t="shared" si="39"/>
        <v>954</v>
      </c>
      <c r="O499" s="9"/>
    </row>
    <row r="500" spans="8:15">
      <c r="H500" s="247">
        <v>956</v>
      </c>
      <c r="I500" s="2">
        <f t="shared" si="40"/>
        <v>699.19999999999993</v>
      </c>
      <c r="J500" s="2">
        <f t="shared" si="36"/>
        <v>799.19999999999993</v>
      </c>
      <c r="K500" s="168">
        <f t="shared" si="38"/>
        <v>699.19999999999993</v>
      </c>
      <c r="L500" s="7">
        <f t="shared" si="37"/>
        <v>899.19999999999993</v>
      </c>
      <c r="M500" s="7">
        <f t="shared" si="39"/>
        <v>956</v>
      </c>
      <c r="O500" s="9"/>
    </row>
    <row r="501" spans="8:15">
      <c r="H501" s="247">
        <v>958</v>
      </c>
      <c r="I501" s="2">
        <f t="shared" si="40"/>
        <v>700.59999999999991</v>
      </c>
      <c r="J501" s="2">
        <f t="shared" si="36"/>
        <v>800.59999999999991</v>
      </c>
      <c r="K501" s="168">
        <f t="shared" si="38"/>
        <v>700.59999999999991</v>
      </c>
      <c r="L501" s="7">
        <f t="shared" si="37"/>
        <v>900.59999999999991</v>
      </c>
      <c r="M501" s="7">
        <f t="shared" si="39"/>
        <v>958</v>
      </c>
      <c r="O501" s="9"/>
    </row>
    <row r="502" spans="8:15">
      <c r="H502" s="247">
        <v>960</v>
      </c>
      <c r="I502" s="2">
        <f t="shared" si="40"/>
        <v>702</v>
      </c>
      <c r="J502" s="2">
        <f t="shared" si="36"/>
        <v>802</v>
      </c>
      <c r="K502" s="168">
        <f t="shared" si="38"/>
        <v>702</v>
      </c>
      <c r="L502" s="7">
        <f t="shared" si="37"/>
        <v>902</v>
      </c>
      <c r="M502" s="7">
        <f t="shared" si="39"/>
        <v>960</v>
      </c>
      <c r="O502" s="9"/>
    </row>
    <row r="503" spans="8:15">
      <c r="H503" s="247">
        <v>962</v>
      </c>
      <c r="I503" s="2">
        <f t="shared" si="40"/>
        <v>703.4</v>
      </c>
      <c r="J503" s="2">
        <f t="shared" si="36"/>
        <v>803.4</v>
      </c>
      <c r="K503" s="168">
        <f t="shared" si="38"/>
        <v>703.4</v>
      </c>
      <c r="L503" s="7">
        <f t="shared" si="37"/>
        <v>903.4</v>
      </c>
      <c r="M503" s="7">
        <f t="shared" si="39"/>
        <v>962</v>
      </c>
      <c r="O503" s="9"/>
    </row>
    <row r="504" spans="8:15">
      <c r="H504" s="247">
        <v>964</v>
      </c>
      <c r="I504" s="2">
        <f t="shared" si="40"/>
        <v>704.8</v>
      </c>
      <c r="J504" s="2">
        <f t="shared" si="36"/>
        <v>804.8</v>
      </c>
      <c r="K504" s="168">
        <f t="shared" si="38"/>
        <v>704.8</v>
      </c>
      <c r="L504" s="7">
        <f t="shared" si="37"/>
        <v>904.8</v>
      </c>
      <c r="M504" s="7">
        <f t="shared" si="39"/>
        <v>964</v>
      </c>
      <c r="O504" s="9"/>
    </row>
    <row r="505" spans="8:15">
      <c r="H505" s="247">
        <v>966</v>
      </c>
      <c r="I505" s="2">
        <f t="shared" si="40"/>
        <v>706.19999999999993</v>
      </c>
      <c r="J505" s="2">
        <f t="shared" si="36"/>
        <v>806.19999999999993</v>
      </c>
      <c r="K505" s="168">
        <f t="shared" si="38"/>
        <v>706.19999999999993</v>
      </c>
      <c r="L505" s="7">
        <f t="shared" si="37"/>
        <v>906.19999999999993</v>
      </c>
      <c r="M505" s="7">
        <f t="shared" si="39"/>
        <v>966</v>
      </c>
      <c r="O505" s="9"/>
    </row>
    <row r="506" spans="8:15">
      <c r="H506" s="247">
        <v>968</v>
      </c>
      <c r="I506" s="2">
        <f t="shared" si="40"/>
        <v>707.59999999999991</v>
      </c>
      <c r="J506" s="2">
        <f t="shared" si="36"/>
        <v>807.59999999999991</v>
      </c>
      <c r="K506" s="168">
        <f t="shared" si="38"/>
        <v>707.59999999999991</v>
      </c>
      <c r="L506" s="7">
        <f t="shared" si="37"/>
        <v>907.59999999999991</v>
      </c>
      <c r="M506" s="7">
        <f t="shared" si="39"/>
        <v>968</v>
      </c>
      <c r="O506" s="9"/>
    </row>
    <row r="507" spans="8:15">
      <c r="H507" s="247">
        <v>970</v>
      </c>
      <c r="I507" s="2">
        <f t="shared" si="40"/>
        <v>709</v>
      </c>
      <c r="J507" s="2">
        <f t="shared" si="36"/>
        <v>809</v>
      </c>
      <c r="K507" s="168">
        <f t="shared" si="38"/>
        <v>709</v>
      </c>
      <c r="L507" s="7">
        <f t="shared" si="37"/>
        <v>909</v>
      </c>
      <c r="M507" s="7">
        <f t="shared" si="39"/>
        <v>970</v>
      </c>
      <c r="O507" s="9"/>
    </row>
    <row r="508" spans="8:15">
      <c r="H508" s="247">
        <v>972</v>
      </c>
      <c r="I508" s="2">
        <f t="shared" si="40"/>
        <v>710.4</v>
      </c>
      <c r="J508" s="2">
        <f t="shared" si="36"/>
        <v>810.4</v>
      </c>
      <c r="K508" s="168">
        <f t="shared" si="38"/>
        <v>710.4</v>
      </c>
      <c r="L508" s="7">
        <f t="shared" si="37"/>
        <v>910.4</v>
      </c>
      <c r="M508" s="7">
        <f t="shared" si="39"/>
        <v>972</v>
      </c>
      <c r="O508" s="9"/>
    </row>
    <row r="509" spans="8:15">
      <c r="H509" s="247">
        <v>974</v>
      </c>
      <c r="I509" s="2">
        <f t="shared" si="40"/>
        <v>711.8</v>
      </c>
      <c r="J509" s="2">
        <f t="shared" si="36"/>
        <v>811.8</v>
      </c>
      <c r="K509" s="168">
        <f t="shared" si="38"/>
        <v>711.8</v>
      </c>
      <c r="L509" s="7">
        <f t="shared" si="37"/>
        <v>911.8</v>
      </c>
      <c r="M509" s="7">
        <f t="shared" si="39"/>
        <v>974</v>
      </c>
      <c r="O509" s="9"/>
    </row>
    <row r="510" spans="8:15">
      <c r="H510" s="247">
        <v>976</v>
      </c>
      <c r="I510" s="2">
        <f t="shared" si="40"/>
        <v>713.19999999999993</v>
      </c>
      <c r="J510" s="2">
        <f t="shared" si="36"/>
        <v>813.19999999999993</v>
      </c>
      <c r="K510" s="168">
        <f t="shared" si="38"/>
        <v>713.19999999999993</v>
      </c>
      <c r="L510" s="7">
        <f t="shared" si="37"/>
        <v>913.19999999999993</v>
      </c>
      <c r="M510" s="7">
        <f t="shared" si="39"/>
        <v>976</v>
      </c>
      <c r="O510" s="9"/>
    </row>
    <row r="511" spans="8:15">
      <c r="H511" s="247">
        <v>978</v>
      </c>
      <c r="I511" s="2">
        <f t="shared" si="40"/>
        <v>714.59999999999991</v>
      </c>
      <c r="J511" s="2">
        <f t="shared" si="36"/>
        <v>814.59999999999991</v>
      </c>
      <c r="K511" s="168">
        <f t="shared" si="38"/>
        <v>714.59999999999991</v>
      </c>
      <c r="L511" s="7">
        <f t="shared" si="37"/>
        <v>914.59999999999991</v>
      </c>
      <c r="M511" s="7">
        <f t="shared" si="39"/>
        <v>978</v>
      </c>
      <c r="O511" s="9"/>
    </row>
    <row r="512" spans="8:15">
      <c r="H512" s="247">
        <v>980</v>
      </c>
      <c r="I512" s="2">
        <f t="shared" si="40"/>
        <v>716</v>
      </c>
      <c r="J512" s="2">
        <f t="shared" si="36"/>
        <v>816</v>
      </c>
      <c r="K512" s="168">
        <f t="shared" si="38"/>
        <v>716</v>
      </c>
      <c r="L512" s="7">
        <f t="shared" si="37"/>
        <v>916</v>
      </c>
      <c r="M512" s="7">
        <f t="shared" si="39"/>
        <v>980</v>
      </c>
      <c r="O512" s="9"/>
    </row>
    <row r="513" spans="8:15">
      <c r="H513" s="247">
        <v>982</v>
      </c>
      <c r="I513" s="2">
        <f t="shared" si="40"/>
        <v>717.4</v>
      </c>
      <c r="J513" s="2">
        <f t="shared" si="36"/>
        <v>817.4</v>
      </c>
      <c r="K513" s="168">
        <f t="shared" si="38"/>
        <v>717.4</v>
      </c>
      <c r="L513" s="7">
        <f t="shared" si="37"/>
        <v>917.4</v>
      </c>
      <c r="M513" s="7">
        <f t="shared" si="39"/>
        <v>982</v>
      </c>
      <c r="O513" s="9"/>
    </row>
    <row r="514" spans="8:15">
      <c r="H514" s="247">
        <v>984</v>
      </c>
      <c r="I514" s="2">
        <f t="shared" si="40"/>
        <v>718.8</v>
      </c>
      <c r="J514" s="2">
        <f t="shared" si="36"/>
        <v>818.8</v>
      </c>
      <c r="K514" s="168">
        <f t="shared" si="38"/>
        <v>718.8</v>
      </c>
      <c r="L514" s="7">
        <f t="shared" si="37"/>
        <v>918.8</v>
      </c>
      <c r="M514" s="7">
        <f t="shared" si="39"/>
        <v>984</v>
      </c>
      <c r="O514" s="9"/>
    </row>
    <row r="515" spans="8:15">
      <c r="H515" s="247">
        <v>986</v>
      </c>
      <c r="I515" s="2">
        <f t="shared" si="40"/>
        <v>720.19999999999993</v>
      </c>
      <c r="J515" s="2">
        <f t="shared" si="36"/>
        <v>820.19999999999993</v>
      </c>
      <c r="K515" s="168">
        <f t="shared" si="38"/>
        <v>720.19999999999993</v>
      </c>
      <c r="L515" s="7">
        <f t="shared" si="37"/>
        <v>920.19999999999993</v>
      </c>
      <c r="M515" s="7">
        <f t="shared" si="39"/>
        <v>986</v>
      </c>
      <c r="O515" s="9"/>
    </row>
    <row r="516" spans="8:15">
      <c r="H516" s="247">
        <v>988</v>
      </c>
      <c r="I516" s="2">
        <f t="shared" si="40"/>
        <v>721.59999999999991</v>
      </c>
      <c r="J516" s="2">
        <f t="shared" si="36"/>
        <v>821.59999999999991</v>
      </c>
      <c r="K516" s="168">
        <f t="shared" si="38"/>
        <v>721.59999999999991</v>
      </c>
      <c r="L516" s="7">
        <f t="shared" si="37"/>
        <v>921.59999999999991</v>
      </c>
      <c r="M516" s="7">
        <f t="shared" si="39"/>
        <v>988</v>
      </c>
      <c r="O516" s="9"/>
    </row>
    <row r="517" spans="8:15">
      <c r="H517" s="247">
        <v>990</v>
      </c>
      <c r="I517" s="2">
        <f t="shared" si="40"/>
        <v>723</v>
      </c>
      <c r="J517" s="2">
        <f t="shared" si="36"/>
        <v>823</v>
      </c>
      <c r="K517" s="168">
        <f t="shared" si="38"/>
        <v>723</v>
      </c>
      <c r="L517" s="7">
        <f t="shared" si="37"/>
        <v>923</v>
      </c>
      <c r="M517" s="7">
        <f t="shared" si="39"/>
        <v>990</v>
      </c>
      <c r="O517" s="9"/>
    </row>
    <row r="518" spans="8:15">
      <c r="H518" s="247">
        <v>992</v>
      </c>
      <c r="I518" s="2">
        <f t="shared" si="40"/>
        <v>724.4</v>
      </c>
      <c r="J518" s="2">
        <f t="shared" si="36"/>
        <v>824.4</v>
      </c>
      <c r="K518" s="168">
        <f t="shared" si="38"/>
        <v>724.4</v>
      </c>
      <c r="L518" s="7">
        <f t="shared" si="37"/>
        <v>924.4</v>
      </c>
      <c r="M518" s="7">
        <f t="shared" si="39"/>
        <v>992</v>
      </c>
      <c r="O518" s="9"/>
    </row>
    <row r="519" spans="8:15">
      <c r="H519" s="247">
        <v>994</v>
      </c>
      <c r="I519" s="2">
        <f t="shared" si="40"/>
        <v>725.8</v>
      </c>
      <c r="J519" s="2">
        <f t="shared" si="36"/>
        <v>825.8</v>
      </c>
      <c r="K519" s="168">
        <f t="shared" si="38"/>
        <v>725.8</v>
      </c>
      <c r="L519" s="7">
        <f t="shared" si="37"/>
        <v>925.8</v>
      </c>
      <c r="M519" s="7">
        <f t="shared" si="39"/>
        <v>994</v>
      </c>
      <c r="O519" s="9"/>
    </row>
    <row r="520" spans="8:15">
      <c r="H520" s="247">
        <v>996</v>
      </c>
      <c r="I520" s="2">
        <f t="shared" si="40"/>
        <v>727.19999999999993</v>
      </c>
      <c r="J520" s="2">
        <f t="shared" si="36"/>
        <v>827.19999999999993</v>
      </c>
      <c r="K520" s="168">
        <f t="shared" si="38"/>
        <v>727.19999999999993</v>
      </c>
      <c r="L520" s="7">
        <f t="shared" si="37"/>
        <v>927.19999999999993</v>
      </c>
      <c r="M520" s="7">
        <f t="shared" si="39"/>
        <v>996</v>
      </c>
      <c r="O520" s="9"/>
    </row>
    <row r="521" spans="8:15">
      <c r="H521" s="247">
        <v>998</v>
      </c>
      <c r="I521" s="2">
        <f t="shared" si="40"/>
        <v>728.59999999999991</v>
      </c>
      <c r="J521" s="2">
        <f t="shared" si="36"/>
        <v>828.59999999999991</v>
      </c>
      <c r="K521" s="168">
        <f t="shared" si="38"/>
        <v>728.59999999999991</v>
      </c>
      <c r="L521" s="7">
        <f t="shared" si="37"/>
        <v>928.59999999999991</v>
      </c>
      <c r="M521" s="7">
        <f t="shared" si="39"/>
        <v>998</v>
      </c>
      <c r="O521" s="9"/>
    </row>
    <row r="522" spans="8:15">
      <c r="H522" s="247">
        <v>1000</v>
      </c>
      <c r="I522" s="2">
        <f t="shared" si="40"/>
        <v>730</v>
      </c>
      <c r="J522" s="2">
        <f t="shared" si="36"/>
        <v>830</v>
      </c>
      <c r="K522" s="168">
        <f t="shared" si="38"/>
        <v>730</v>
      </c>
      <c r="L522" s="7">
        <f t="shared" si="37"/>
        <v>930</v>
      </c>
      <c r="M522" s="7">
        <f t="shared" si="39"/>
        <v>1000</v>
      </c>
      <c r="O522" s="9"/>
    </row>
    <row r="523" spans="8:15">
      <c r="H523" s="247">
        <v>1002</v>
      </c>
      <c r="I523" s="2">
        <f t="shared" si="40"/>
        <v>731.4</v>
      </c>
      <c r="J523" s="2">
        <f t="shared" si="36"/>
        <v>831.4</v>
      </c>
      <c r="K523" s="168">
        <f t="shared" si="38"/>
        <v>731.4</v>
      </c>
      <c r="L523" s="7">
        <f t="shared" si="37"/>
        <v>931.4</v>
      </c>
      <c r="M523" s="7">
        <f t="shared" si="39"/>
        <v>1002</v>
      </c>
      <c r="O523" s="9"/>
    </row>
    <row r="524" spans="8:15">
      <c r="H524" s="247">
        <v>1004</v>
      </c>
      <c r="I524" s="2">
        <f t="shared" si="40"/>
        <v>732.8</v>
      </c>
      <c r="J524" s="2">
        <f t="shared" si="36"/>
        <v>832.8</v>
      </c>
      <c r="K524" s="168">
        <f t="shared" si="38"/>
        <v>732.8</v>
      </c>
      <c r="L524" s="7">
        <f t="shared" si="37"/>
        <v>932.8</v>
      </c>
      <c r="M524" s="7">
        <f t="shared" si="39"/>
        <v>1004</v>
      </c>
      <c r="O524" s="9"/>
    </row>
    <row r="525" spans="8:15">
      <c r="H525" s="247">
        <v>1006</v>
      </c>
      <c r="I525" s="2">
        <f t="shared" si="40"/>
        <v>734.19999999999993</v>
      </c>
      <c r="J525" s="2">
        <f t="shared" si="36"/>
        <v>834.19999999999993</v>
      </c>
      <c r="K525" s="168">
        <f t="shared" si="38"/>
        <v>734.19999999999993</v>
      </c>
      <c r="L525" s="7">
        <f t="shared" si="37"/>
        <v>934.19999999999993</v>
      </c>
      <c r="M525" s="7">
        <f t="shared" si="39"/>
        <v>1006</v>
      </c>
      <c r="O525" s="9"/>
    </row>
    <row r="526" spans="8:15">
      <c r="H526" s="247">
        <v>1008</v>
      </c>
      <c r="I526" s="2">
        <f t="shared" si="40"/>
        <v>735.59999999999991</v>
      </c>
      <c r="J526" s="2">
        <f t="shared" si="36"/>
        <v>835.59999999999991</v>
      </c>
      <c r="K526" s="168">
        <f t="shared" si="38"/>
        <v>735.59999999999991</v>
      </c>
      <c r="L526" s="7">
        <f t="shared" si="37"/>
        <v>935.59999999999991</v>
      </c>
      <c r="M526" s="7">
        <f t="shared" si="39"/>
        <v>1008</v>
      </c>
      <c r="O526" s="9"/>
    </row>
    <row r="527" spans="8:15">
      <c r="H527" s="247">
        <v>1010</v>
      </c>
      <c r="I527" s="2">
        <f t="shared" si="40"/>
        <v>737</v>
      </c>
      <c r="J527" s="2">
        <f t="shared" si="36"/>
        <v>837</v>
      </c>
      <c r="K527" s="168">
        <f t="shared" si="38"/>
        <v>737</v>
      </c>
      <c r="L527" s="7">
        <f t="shared" si="37"/>
        <v>937</v>
      </c>
      <c r="M527" s="7">
        <f t="shared" si="39"/>
        <v>1010</v>
      </c>
      <c r="O527" s="9"/>
    </row>
    <row r="528" spans="8:15">
      <c r="H528" s="247">
        <v>1012</v>
      </c>
      <c r="I528" s="2">
        <f t="shared" si="40"/>
        <v>738.4</v>
      </c>
      <c r="J528" s="2">
        <f t="shared" si="36"/>
        <v>838.4</v>
      </c>
      <c r="K528" s="168">
        <f t="shared" si="38"/>
        <v>738.4</v>
      </c>
      <c r="L528" s="7">
        <f t="shared" si="37"/>
        <v>938.4</v>
      </c>
      <c r="M528" s="7">
        <f t="shared" si="39"/>
        <v>1012</v>
      </c>
      <c r="O528" s="9"/>
    </row>
    <row r="529" spans="8:15">
      <c r="H529" s="247">
        <v>1014</v>
      </c>
      <c r="I529" s="2">
        <f t="shared" si="40"/>
        <v>739.8</v>
      </c>
      <c r="J529" s="2">
        <f t="shared" si="36"/>
        <v>839.8</v>
      </c>
      <c r="K529" s="168">
        <f t="shared" si="38"/>
        <v>739.8</v>
      </c>
      <c r="L529" s="7">
        <f t="shared" si="37"/>
        <v>939.8</v>
      </c>
      <c r="M529" s="7">
        <f t="shared" si="39"/>
        <v>1014</v>
      </c>
      <c r="O529" s="9"/>
    </row>
    <row r="530" spans="8:15">
      <c r="H530" s="247">
        <v>1016</v>
      </c>
      <c r="I530" s="2">
        <f t="shared" si="40"/>
        <v>741.19999999999993</v>
      </c>
      <c r="J530" s="2">
        <f t="shared" si="36"/>
        <v>841.19999999999993</v>
      </c>
      <c r="K530" s="168">
        <f t="shared" si="38"/>
        <v>741.19999999999993</v>
      </c>
      <c r="L530" s="7">
        <f t="shared" si="37"/>
        <v>941.19999999999993</v>
      </c>
      <c r="M530" s="7">
        <f t="shared" si="39"/>
        <v>1016</v>
      </c>
      <c r="O530" s="9"/>
    </row>
    <row r="531" spans="8:15">
      <c r="H531" s="247">
        <v>1018</v>
      </c>
      <c r="I531" s="2">
        <f t="shared" si="40"/>
        <v>742.59999999999991</v>
      </c>
      <c r="J531" s="2">
        <f t="shared" si="36"/>
        <v>842.59999999999991</v>
      </c>
      <c r="K531" s="168">
        <f t="shared" si="38"/>
        <v>742.59999999999991</v>
      </c>
      <c r="L531" s="7">
        <f t="shared" si="37"/>
        <v>942.59999999999991</v>
      </c>
      <c r="M531" s="7">
        <f t="shared" si="39"/>
        <v>1018</v>
      </c>
      <c r="O531" s="9"/>
    </row>
    <row r="532" spans="8:15">
      <c r="H532" s="247">
        <v>1020</v>
      </c>
      <c r="I532" s="2">
        <f t="shared" si="40"/>
        <v>744</v>
      </c>
      <c r="J532" s="2">
        <f t="shared" si="36"/>
        <v>844</v>
      </c>
      <c r="K532" s="168">
        <f t="shared" si="38"/>
        <v>744</v>
      </c>
      <c r="L532" s="7">
        <f t="shared" si="37"/>
        <v>944</v>
      </c>
      <c r="M532" s="7">
        <f t="shared" si="39"/>
        <v>1020</v>
      </c>
      <c r="O532" s="9"/>
    </row>
    <row r="533" spans="8:15">
      <c r="H533" s="247">
        <v>1022</v>
      </c>
      <c r="I533" s="2">
        <f t="shared" si="40"/>
        <v>745.4</v>
      </c>
      <c r="J533" s="2">
        <f t="shared" si="36"/>
        <v>845.4</v>
      </c>
      <c r="K533" s="168">
        <f t="shared" si="38"/>
        <v>745.4</v>
      </c>
      <c r="L533" s="7">
        <f t="shared" si="37"/>
        <v>945.4</v>
      </c>
      <c r="M533" s="7">
        <f t="shared" si="39"/>
        <v>1022</v>
      </c>
      <c r="O533" s="9"/>
    </row>
    <row r="534" spans="8:15">
      <c r="H534" s="247">
        <v>1024</v>
      </c>
      <c r="I534" s="2">
        <f t="shared" si="40"/>
        <v>746.8</v>
      </c>
      <c r="J534" s="2">
        <f t="shared" ref="J534:J597" si="41">I534+$D$9</f>
        <v>846.8</v>
      </c>
      <c r="K534" s="168">
        <f t="shared" si="38"/>
        <v>746.8</v>
      </c>
      <c r="L534" s="7">
        <f t="shared" ref="L534:L597" si="42">K534+$E$9</f>
        <v>946.8</v>
      </c>
      <c r="M534" s="7">
        <f t="shared" si="39"/>
        <v>1024</v>
      </c>
      <c r="O534" s="9"/>
    </row>
    <row r="535" spans="8:15">
      <c r="H535" s="247">
        <v>1026</v>
      </c>
      <c r="I535" s="2">
        <f t="shared" si="40"/>
        <v>748.19999999999993</v>
      </c>
      <c r="J535" s="2">
        <f t="shared" si="41"/>
        <v>848.19999999999993</v>
      </c>
      <c r="K535" s="168">
        <f t="shared" ref="K535:K598" si="43">$E$10+$E$11*H535</f>
        <v>748.19999999999993</v>
      </c>
      <c r="L535" s="7">
        <f t="shared" si="42"/>
        <v>948.19999999999993</v>
      </c>
      <c r="M535" s="7">
        <f t="shared" ref="M535:M598" si="44">H535</f>
        <v>1026</v>
      </c>
      <c r="O535" s="9"/>
    </row>
    <row r="536" spans="8:15">
      <c r="H536" s="247">
        <v>1028</v>
      </c>
      <c r="I536" s="2">
        <f t="shared" ref="I536:I599" si="45">$D$10+$D$11*H536</f>
        <v>749.59999999999991</v>
      </c>
      <c r="J536" s="2">
        <f t="shared" si="41"/>
        <v>849.59999999999991</v>
      </c>
      <c r="K536" s="168">
        <f t="shared" si="43"/>
        <v>749.59999999999991</v>
      </c>
      <c r="L536" s="7">
        <f t="shared" si="42"/>
        <v>949.59999999999991</v>
      </c>
      <c r="M536" s="7">
        <f t="shared" si="44"/>
        <v>1028</v>
      </c>
      <c r="O536" s="9"/>
    </row>
    <row r="537" spans="8:15">
      <c r="H537" s="247">
        <v>1030</v>
      </c>
      <c r="I537" s="2">
        <f t="shared" si="45"/>
        <v>751</v>
      </c>
      <c r="J537" s="2">
        <f t="shared" si="41"/>
        <v>851</v>
      </c>
      <c r="K537" s="168">
        <f t="shared" si="43"/>
        <v>751</v>
      </c>
      <c r="L537" s="7">
        <f t="shared" si="42"/>
        <v>951</v>
      </c>
      <c r="M537" s="7">
        <f t="shared" si="44"/>
        <v>1030</v>
      </c>
      <c r="O537" s="9"/>
    </row>
    <row r="538" spans="8:15">
      <c r="H538" s="247">
        <v>1032</v>
      </c>
      <c r="I538" s="2">
        <f t="shared" si="45"/>
        <v>752.4</v>
      </c>
      <c r="J538" s="2">
        <f t="shared" si="41"/>
        <v>852.4</v>
      </c>
      <c r="K538" s="168">
        <f t="shared" si="43"/>
        <v>752.4</v>
      </c>
      <c r="L538" s="7">
        <f t="shared" si="42"/>
        <v>952.4</v>
      </c>
      <c r="M538" s="7">
        <f t="shared" si="44"/>
        <v>1032</v>
      </c>
      <c r="O538" s="9"/>
    </row>
    <row r="539" spans="8:15">
      <c r="H539" s="247">
        <v>1034</v>
      </c>
      <c r="I539" s="2">
        <f t="shared" si="45"/>
        <v>753.8</v>
      </c>
      <c r="J539" s="2">
        <f t="shared" si="41"/>
        <v>853.8</v>
      </c>
      <c r="K539" s="168">
        <f t="shared" si="43"/>
        <v>753.8</v>
      </c>
      <c r="L539" s="7">
        <f t="shared" si="42"/>
        <v>953.8</v>
      </c>
      <c r="M539" s="7">
        <f t="shared" si="44"/>
        <v>1034</v>
      </c>
      <c r="O539" s="9"/>
    </row>
    <row r="540" spans="8:15">
      <c r="H540" s="247">
        <v>1036</v>
      </c>
      <c r="I540" s="2">
        <f t="shared" si="45"/>
        <v>755.19999999999993</v>
      </c>
      <c r="J540" s="2">
        <f t="shared" si="41"/>
        <v>855.19999999999993</v>
      </c>
      <c r="K540" s="168">
        <f t="shared" si="43"/>
        <v>755.19999999999993</v>
      </c>
      <c r="L540" s="7">
        <f t="shared" si="42"/>
        <v>955.19999999999993</v>
      </c>
      <c r="M540" s="7">
        <f t="shared" si="44"/>
        <v>1036</v>
      </c>
      <c r="O540" s="9"/>
    </row>
    <row r="541" spans="8:15">
      <c r="H541" s="247">
        <v>1038</v>
      </c>
      <c r="I541" s="2">
        <f t="shared" si="45"/>
        <v>756.59999999999991</v>
      </c>
      <c r="J541" s="2">
        <f t="shared" si="41"/>
        <v>856.59999999999991</v>
      </c>
      <c r="K541" s="168">
        <f t="shared" si="43"/>
        <v>756.59999999999991</v>
      </c>
      <c r="L541" s="7">
        <f t="shared" si="42"/>
        <v>956.59999999999991</v>
      </c>
      <c r="M541" s="7">
        <f t="shared" si="44"/>
        <v>1038</v>
      </c>
      <c r="O541" s="9"/>
    </row>
    <row r="542" spans="8:15">
      <c r="H542" s="247">
        <v>1040</v>
      </c>
      <c r="I542" s="2">
        <f t="shared" si="45"/>
        <v>758</v>
      </c>
      <c r="J542" s="2">
        <f t="shared" si="41"/>
        <v>858</v>
      </c>
      <c r="K542" s="168">
        <f t="shared" si="43"/>
        <v>758</v>
      </c>
      <c r="L542" s="7">
        <f t="shared" si="42"/>
        <v>958</v>
      </c>
      <c r="M542" s="7">
        <f t="shared" si="44"/>
        <v>1040</v>
      </c>
      <c r="O542" s="9"/>
    </row>
    <row r="543" spans="8:15">
      <c r="H543" s="247">
        <v>1042</v>
      </c>
      <c r="I543" s="2">
        <f t="shared" si="45"/>
        <v>759.4</v>
      </c>
      <c r="J543" s="2">
        <f t="shared" si="41"/>
        <v>859.4</v>
      </c>
      <c r="K543" s="168">
        <f t="shared" si="43"/>
        <v>759.4</v>
      </c>
      <c r="L543" s="7">
        <f t="shared" si="42"/>
        <v>959.4</v>
      </c>
      <c r="M543" s="7">
        <f t="shared" si="44"/>
        <v>1042</v>
      </c>
      <c r="O543" s="9"/>
    </row>
    <row r="544" spans="8:15">
      <c r="H544" s="247">
        <v>1044</v>
      </c>
      <c r="I544" s="2">
        <f t="shared" si="45"/>
        <v>760.8</v>
      </c>
      <c r="J544" s="2">
        <f t="shared" si="41"/>
        <v>860.8</v>
      </c>
      <c r="K544" s="168">
        <f t="shared" si="43"/>
        <v>760.8</v>
      </c>
      <c r="L544" s="7">
        <f t="shared" si="42"/>
        <v>960.8</v>
      </c>
      <c r="M544" s="7">
        <f t="shared" si="44"/>
        <v>1044</v>
      </c>
      <c r="O544" s="9"/>
    </row>
    <row r="545" spans="8:15">
      <c r="H545" s="247">
        <v>1046</v>
      </c>
      <c r="I545" s="2">
        <f t="shared" si="45"/>
        <v>762.19999999999993</v>
      </c>
      <c r="J545" s="2">
        <f t="shared" si="41"/>
        <v>862.19999999999993</v>
      </c>
      <c r="K545" s="168">
        <f t="shared" si="43"/>
        <v>762.19999999999993</v>
      </c>
      <c r="L545" s="7">
        <f t="shared" si="42"/>
        <v>962.19999999999993</v>
      </c>
      <c r="M545" s="7">
        <f t="shared" si="44"/>
        <v>1046</v>
      </c>
      <c r="O545" s="9"/>
    </row>
    <row r="546" spans="8:15">
      <c r="H546" s="247">
        <v>1048</v>
      </c>
      <c r="I546" s="2">
        <f t="shared" si="45"/>
        <v>763.59999999999991</v>
      </c>
      <c r="J546" s="2">
        <f t="shared" si="41"/>
        <v>863.59999999999991</v>
      </c>
      <c r="K546" s="168">
        <f t="shared" si="43"/>
        <v>763.59999999999991</v>
      </c>
      <c r="L546" s="7">
        <f t="shared" si="42"/>
        <v>963.59999999999991</v>
      </c>
      <c r="M546" s="7">
        <f t="shared" si="44"/>
        <v>1048</v>
      </c>
      <c r="O546" s="9"/>
    </row>
    <row r="547" spans="8:15">
      <c r="H547" s="247">
        <v>1050</v>
      </c>
      <c r="I547" s="2">
        <f t="shared" si="45"/>
        <v>765</v>
      </c>
      <c r="J547" s="2">
        <f t="shared" si="41"/>
        <v>865</v>
      </c>
      <c r="K547" s="168">
        <f t="shared" si="43"/>
        <v>765</v>
      </c>
      <c r="L547" s="7">
        <f t="shared" si="42"/>
        <v>965</v>
      </c>
      <c r="M547" s="7">
        <f t="shared" si="44"/>
        <v>1050</v>
      </c>
      <c r="O547" s="9"/>
    </row>
    <row r="548" spans="8:15">
      <c r="H548" s="247">
        <v>1052</v>
      </c>
      <c r="I548" s="2">
        <f t="shared" si="45"/>
        <v>766.4</v>
      </c>
      <c r="J548" s="2">
        <f t="shared" si="41"/>
        <v>866.4</v>
      </c>
      <c r="K548" s="168">
        <f t="shared" si="43"/>
        <v>766.4</v>
      </c>
      <c r="L548" s="7">
        <f t="shared" si="42"/>
        <v>966.4</v>
      </c>
      <c r="M548" s="7">
        <f t="shared" si="44"/>
        <v>1052</v>
      </c>
      <c r="O548" s="9"/>
    </row>
    <row r="549" spans="8:15">
      <c r="H549" s="247">
        <v>1054</v>
      </c>
      <c r="I549" s="2">
        <f t="shared" si="45"/>
        <v>767.8</v>
      </c>
      <c r="J549" s="2">
        <f t="shared" si="41"/>
        <v>867.8</v>
      </c>
      <c r="K549" s="168">
        <f t="shared" si="43"/>
        <v>767.8</v>
      </c>
      <c r="L549" s="7">
        <f t="shared" si="42"/>
        <v>967.8</v>
      </c>
      <c r="M549" s="7">
        <f t="shared" si="44"/>
        <v>1054</v>
      </c>
      <c r="O549" s="9"/>
    </row>
    <row r="550" spans="8:15">
      <c r="H550" s="247">
        <v>1056</v>
      </c>
      <c r="I550" s="2">
        <f t="shared" si="45"/>
        <v>769.19999999999993</v>
      </c>
      <c r="J550" s="2">
        <f t="shared" si="41"/>
        <v>869.19999999999993</v>
      </c>
      <c r="K550" s="168">
        <f t="shared" si="43"/>
        <v>769.19999999999993</v>
      </c>
      <c r="L550" s="7">
        <f t="shared" si="42"/>
        <v>969.19999999999993</v>
      </c>
      <c r="M550" s="7">
        <f t="shared" si="44"/>
        <v>1056</v>
      </c>
      <c r="O550" s="9"/>
    </row>
    <row r="551" spans="8:15">
      <c r="H551" s="247">
        <v>1058</v>
      </c>
      <c r="I551" s="2">
        <f t="shared" si="45"/>
        <v>770.59999999999991</v>
      </c>
      <c r="J551" s="2">
        <f t="shared" si="41"/>
        <v>870.59999999999991</v>
      </c>
      <c r="K551" s="168">
        <f t="shared" si="43"/>
        <v>770.59999999999991</v>
      </c>
      <c r="L551" s="7">
        <f t="shared" si="42"/>
        <v>970.59999999999991</v>
      </c>
      <c r="M551" s="7">
        <f t="shared" si="44"/>
        <v>1058</v>
      </c>
      <c r="O551" s="9"/>
    </row>
    <row r="552" spans="8:15">
      <c r="H552" s="247">
        <v>1060</v>
      </c>
      <c r="I552" s="2">
        <f t="shared" si="45"/>
        <v>772</v>
      </c>
      <c r="J552" s="2">
        <f t="shared" si="41"/>
        <v>872</v>
      </c>
      <c r="K552" s="168">
        <f t="shared" si="43"/>
        <v>772</v>
      </c>
      <c r="L552" s="7">
        <f t="shared" si="42"/>
        <v>972</v>
      </c>
      <c r="M552" s="7">
        <f t="shared" si="44"/>
        <v>1060</v>
      </c>
      <c r="O552" s="9"/>
    </row>
    <row r="553" spans="8:15">
      <c r="H553" s="247">
        <v>1062</v>
      </c>
      <c r="I553" s="2">
        <f t="shared" si="45"/>
        <v>773.4</v>
      </c>
      <c r="J553" s="2">
        <f t="shared" si="41"/>
        <v>873.4</v>
      </c>
      <c r="K553" s="168">
        <f t="shared" si="43"/>
        <v>773.4</v>
      </c>
      <c r="L553" s="7">
        <f t="shared" si="42"/>
        <v>973.4</v>
      </c>
      <c r="M553" s="7">
        <f t="shared" si="44"/>
        <v>1062</v>
      </c>
      <c r="O553" s="9"/>
    </row>
    <row r="554" spans="8:15">
      <c r="H554" s="247">
        <v>1064</v>
      </c>
      <c r="I554" s="2">
        <f t="shared" si="45"/>
        <v>774.8</v>
      </c>
      <c r="J554" s="2">
        <f t="shared" si="41"/>
        <v>874.8</v>
      </c>
      <c r="K554" s="168">
        <f t="shared" si="43"/>
        <v>774.8</v>
      </c>
      <c r="L554" s="7">
        <f t="shared" si="42"/>
        <v>974.8</v>
      </c>
      <c r="M554" s="7">
        <f t="shared" si="44"/>
        <v>1064</v>
      </c>
      <c r="O554" s="9"/>
    </row>
    <row r="555" spans="8:15">
      <c r="H555" s="247">
        <v>1066</v>
      </c>
      <c r="I555" s="2">
        <f t="shared" si="45"/>
        <v>776.19999999999993</v>
      </c>
      <c r="J555" s="2">
        <f t="shared" si="41"/>
        <v>876.19999999999993</v>
      </c>
      <c r="K555" s="168">
        <f t="shared" si="43"/>
        <v>776.19999999999993</v>
      </c>
      <c r="L555" s="7">
        <f t="shared" si="42"/>
        <v>976.19999999999993</v>
      </c>
      <c r="M555" s="7">
        <f t="shared" si="44"/>
        <v>1066</v>
      </c>
      <c r="O555" s="9"/>
    </row>
    <row r="556" spans="8:15">
      <c r="H556" s="247">
        <v>1068</v>
      </c>
      <c r="I556" s="2">
        <f t="shared" si="45"/>
        <v>777.59999999999991</v>
      </c>
      <c r="J556" s="2">
        <f t="shared" si="41"/>
        <v>877.59999999999991</v>
      </c>
      <c r="K556" s="168">
        <f t="shared" si="43"/>
        <v>777.59999999999991</v>
      </c>
      <c r="L556" s="7">
        <f t="shared" si="42"/>
        <v>977.59999999999991</v>
      </c>
      <c r="M556" s="7">
        <f t="shared" si="44"/>
        <v>1068</v>
      </c>
      <c r="O556" s="9"/>
    </row>
    <row r="557" spans="8:15">
      <c r="H557" s="247">
        <v>1070</v>
      </c>
      <c r="I557" s="2">
        <f t="shared" si="45"/>
        <v>779</v>
      </c>
      <c r="J557" s="2">
        <f t="shared" si="41"/>
        <v>879</v>
      </c>
      <c r="K557" s="168">
        <f t="shared" si="43"/>
        <v>779</v>
      </c>
      <c r="L557" s="7">
        <f t="shared" si="42"/>
        <v>979</v>
      </c>
      <c r="M557" s="7">
        <f t="shared" si="44"/>
        <v>1070</v>
      </c>
      <c r="O557" s="9"/>
    </row>
    <row r="558" spans="8:15">
      <c r="H558" s="247">
        <v>1072</v>
      </c>
      <c r="I558" s="2">
        <f t="shared" si="45"/>
        <v>780.4</v>
      </c>
      <c r="J558" s="2">
        <f t="shared" si="41"/>
        <v>880.4</v>
      </c>
      <c r="K558" s="168">
        <f t="shared" si="43"/>
        <v>780.4</v>
      </c>
      <c r="L558" s="7">
        <f t="shared" si="42"/>
        <v>980.4</v>
      </c>
      <c r="M558" s="7">
        <f t="shared" si="44"/>
        <v>1072</v>
      </c>
      <c r="O558" s="9"/>
    </row>
    <row r="559" spans="8:15">
      <c r="H559" s="247">
        <v>1074</v>
      </c>
      <c r="I559" s="2">
        <f t="shared" si="45"/>
        <v>781.8</v>
      </c>
      <c r="J559" s="2">
        <f t="shared" si="41"/>
        <v>881.8</v>
      </c>
      <c r="K559" s="168">
        <f t="shared" si="43"/>
        <v>781.8</v>
      </c>
      <c r="L559" s="7">
        <f t="shared" si="42"/>
        <v>981.8</v>
      </c>
      <c r="M559" s="7">
        <f t="shared" si="44"/>
        <v>1074</v>
      </c>
      <c r="O559" s="9"/>
    </row>
    <row r="560" spans="8:15">
      <c r="H560" s="247">
        <v>1076</v>
      </c>
      <c r="I560" s="2">
        <f t="shared" si="45"/>
        <v>783.19999999999993</v>
      </c>
      <c r="J560" s="2">
        <f t="shared" si="41"/>
        <v>883.19999999999993</v>
      </c>
      <c r="K560" s="168">
        <f t="shared" si="43"/>
        <v>783.19999999999993</v>
      </c>
      <c r="L560" s="7">
        <f t="shared" si="42"/>
        <v>983.19999999999993</v>
      </c>
      <c r="M560" s="7">
        <f t="shared" si="44"/>
        <v>1076</v>
      </c>
      <c r="O560" s="9"/>
    </row>
    <row r="561" spans="8:15">
      <c r="H561" s="247">
        <v>1078</v>
      </c>
      <c r="I561" s="2">
        <f t="shared" si="45"/>
        <v>784.59999999999991</v>
      </c>
      <c r="J561" s="2">
        <f t="shared" si="41"/>
        <v>884.59999999999991</v>
      </c>
      <c r="K561" s="168">
        <f t="shared" si="43"/>
        <v>784.59999999999991</v>
      </c>
      <c r="L561" s="7">
        <f t="shared" si="42"/>
        <v>984.59999999999991</v>
      </c>
      <c r="M561" s="7">
        <f t="shared" si="44"/>
        <v>1078</v>
      </c>
      <c r="O561" s="9"/>
    </row>
    <row r="562" spans="8:15">
      <c r="H562" s="247">
        <v>1080</v>
      </c>
      <c r="I562" s="2">
        <f t="shared" si="45"/>
        <v>786</v>
      </c>
      <c r="J562" s="2">
        <f t="shared" si="41"/>
        <v>886</v>
      </c>
      <c r="K562" s="168">
        <f t="shared" si="43"/>
        <v>786</v>
      </c>
      <c r="L562" s="7">
        <f t="shared" si="42"/>
        <v>986</v>
      </c>
      <c r="M562" s="7">
        <f t="shared" si="44"/>
        <v>1080</v>
      </c>
      <c r="O562" s="9"/>
    </row>
    <row r="563" spans="8:15">
      <c r="H563" s="247">
        <v>1082</v>
      </c>
      <c r="I563" s="2">
        <f t="shared" si="45"/>
        <v>787.4</v>
      </c>
      <c r="J563" s="2">
        <f t="shared" si="41"/>
        <v>887.4</v>
      </c>
      <c r="K563" s="168">
        <f t="shared" si="43"/>
        <v>787.4</v>
      </c>
      <c r="L563" s="7">
        <f t="shared" si="42"/>
        <v>987.4</v>
      </c>
      <c r="M563" s="7">
        <f t="shared" si="44"/>
        <v>1082</v>
      </c>
      <c r="O563" s="9"/>
    </row>
    <row r="564" spans="8:15">
      <c r="H564" s="247">
        <v>1084</v>
      </c>
      <c r="I564" s="2">
        <f t="shared" si="45"/>
        <v>788.8</v>
      </c>
      <c r="J564" s="2">
        <f t="shared" si="41"/>
        <v>888.8</v>
      </c>
      <c r="K564" s="168">
        <f t="shared" si="43"/>
        <v>788.8</v>
      </c>
      <c r="L564" s="7">
        <f t="shared" si="42"/>
        <v>988.8</v>
      </c>
      <c r="M564" s="7">
        <f t="shared" si="44"/>
        <v>1084</v>
      </c>
      <c r="O564" s="9"/>
    </row>
    <row r="565" spans="8:15">
      <c r="H565" s="247">
        <v>1086</v>
      </c>
      <c r="I565" s="2">
        <f t="shared" si="45"/>
        <v>790.19999999999993</v>
      </c>
      <c r="J565" s="2">
        <f t="shared" si="41"/>
        <v>890.19999999999993</v>
      </c>
      <c r="K565" s="168">
        <f t="shared" si="43"/>
        <v>790.19999999999993</v>
      </c>
      <c r="L565" s="7">
        <f t="shared" si="42"/>
        <v>990.19999999999993</v>
      </c>
      <c r="M565" s="7">
        <f t="shared" si="44"/>
        <v>1086</v>
      </c>
      <c r="O565" s="9"/>
    </row>
    <row r="566" spans="8:15">
      <c r="H566" s="247">
        <v>1088</v>
      </c>
      <c r="I566" s="2">
        <f t="shared" si="45"/>
        <v>791.59999999999991</v>
      </c>
      <c r="J566" s="2">
        <f t="shared" si="41"/>
        <v>891.59999999999991</v>
      </c>
      <c r="K566" s="168">
        <f t="shared" si="43"/>
        <v>791.59999999999991</v>
      </c>
      <c r="L566" s="7">
        <f t="shared" si="42"/>
        <v>991.59999999999991</v>
      </c>
      <c r="M566" s="7">
        <f t="shared" si="44"/>
        <v>1088</v>
      </c>
      <c r="O566" s="9"/>
    </row>
    <row r="567" spans="8:15">
      <c r="H567" s="247">
        <v>1090</v>
      </c>
      <c r="I567" s="2">
        <f t="shared" si="45"/>
        <v>793</v>
      </c>
      <c r="J567" s="2">
        <f t="shared" si="41"/>
        <v>893</v>
      </c>
      <c r="K567" s="168">
        <f t="shared" si="43"/>
        <v>793</v>
      </c>
      <c r="L567" s="7">
        <f t="shared" si="42"/>
        <v>993</v>
      </c>
      <c r="M567" s="7">
        <f t="shared" si="44"/>
        <v>1090</v>
      </c>
      <c r="O567" s="9"/>
    </row>
    <row r="568" spans="8:15">
      <c r="H568" s="247">
        <v>1092</v>
      </c>
      <c r="I568" s="2">
        <f t="shared" si="45"/>
        <v>794.4</v>
      </c>
      <c r="J568" s="2">
        <f t="shared" si="41"/>
        <v>894.4</v>
      </c>
      <c r="K568" s="168">
        <f t="shared" si="43"/>
        <v>794.4</v>
      </c>
      <c r="L568" s="7">
        <f t="shared" si="42"/>
        <v>994.4</v>
      </c>
      <c r="M568" s="7">
        <f t="shared" si="44"/>
        <v>1092</v>
      </c>
      <c r="O568" s="9"/>
    </row>
    <row r="569" spans="8:15">
      <c r="H569" s="247">
        <v>1094</v>
      </c>
      <c r="I569" s="2">
        <f t="shared" si="45"/>
        <v>795.8</v>
      </c>
      <c r="J569" s="2">
        <f t="shared" si="41"/>
        <v>895.8</v>
      </c>
      <c r="K569" s="168">
        <f t="shared" si="43"/>
        <v>795.8</v>
      </c>
      <c r="L569" s="7">
        <f t="shared" si="42"/>
        <v>995.8</v>
      </c>
      <c r="M569" s="7">
        <f t="shared" si="44"/>
        <v>1094</v>
      </c>
      <c r="O569" s="9"/>
    </row>
    <row r="570" spans="8:15">
      <c r="H570" s="247">
        <v>1096</v>
      </c>
      <c r="I570" s="2">
        <f t="shared" si="45"/>
        <v>797.19999999999993</v>
      </c>
      <c r="J570" s="2">
        <f t="shared" si="41"/>
        <v>897.19999999999993</v>
      </c>
      <c r="K570" s="168">
        <f t="shared" si="43"/>
        <v>797.19999999999993</v>
      </c>
      <c r="L570" s="7">
        <f t="shared" si="42"/>
        <v>997.19999999999993</v>
      </c>
      <c r="M570" s="7">
        <f t="shared" si="44"/>
        <v>1096</v>
      </c>
      <c r="O570" s="9"/>
    </row>
    <row r="571" spans="8:15">
      <c r="H571" s="247">
        <v>1098</v>
      </c>
      <c r="I571" s="2">
        <f t="shared" si="45"/>
        <v>798.59999999999991</v>
      </c>
      <c r="J571" s="2">
        <f t="shared" si="41"/>
        <v>898.59999999999991</v>
      </c>
      <c r="K571" s="168">
        <f t="shared" si="43"/>
        <v>798.59999999999991</v>
      </c>
      <c r="L571" s="7">
        <f t="shared" si="42"/>
        <v>998.59999999999991</v>
      </c>
      <c r="M571" s="7">
        <f t="shared" si="44"/>
        <v>1098</v>
      </c>
      <c r="O571" s="9"/>
    </row>
    <row r="572" spans="8:15">
      <c r="H572" s="247">
        <v>1100</v>
      </c>
      <c r="I572" s="2">
        <f t="shared" si="45"/>
        <v>800</v>
      </c>
      <c r="J572" s="2">
        <f t="shared" si="41"/>
        <v>900</v>
      </c>
      <c r="K572" s="168">
        <f t="shared" si="43"/>
        <v>800</v>
      </c>
      <c r="L572" s="7">
        <f t="shared" si="42"/>
        <v>1000</v>
      </c>
      <c r="M572" s="7">
        <f t="shared" si="44"/>
        <v>1100</v>
      </c>
      <c r="O572" s="9"/>
    </row>
    <row r="573" spans="8:15">
      <c r="H573" s="247">
        <v>1102</v>
      </c>
      <c r="I573" s="2">
        <f t="shared" si="45"/>
        <v>801.4</v>
      </c>
      <c r="J573" s="2">
        <f t="shared" si="41"/>
        <v>901.4</v>
      </c>
      <c r="K573" s="168">
        <f t="shared" si="43"/>
        <v>801.4</v>
      </c>
      <c r="L573" s="7">
        <f t="shared" si="42"/>
        <v>1001.4</v>
      </c>
      <c r="M573" s="7">
        <f t="shared" si="44"/>
        <v>1102</v>
      </c>
      <c r="O573" s="9"/>
    </row>
    <row r="574" spans="8:15">
      <c r="H574" s="247">
        <v>1104</v>
      </c>
      <c r="I574" s="2">
        <f t="shared" si="45"/>
        <v>802.8</v>
      </c>
      <c r="J574" s="2">
        <f t="shared" si="41"/>
        <v>902.8</v>
      </c>
      <c r="K574" s="168">
        <f t="shared" si="43"/>
        <v>802.8</v>
      </c>
      <c r="L574" s="7">
        <f t="shared" si="42"/>
        <v>1002.8</v>
      </c>
      <c r="M574" s="7">
        <f t="shared" si="44"/>
        <v>1104</v>
      </c>
      <c r="O574" s="9"/>
    </row>
    <row r="575" spans="8:15">
      <c r="H575" s="247">
        <v>1106</v>
      </c>
      <c r="I575" s="2">
        <f t="shared" si="45"/>
        <v>804.19999999999993</v>
      </c>
      <c r="J575" s="2">
        <f t="shared" si="41"/>
        <v>904.19999999999993</v>
      </c>
      <c r="K575" s="168">
        <f t="shared" si="43"/>
        <v>804.19999999999993</v>
      </c>
      <c r="L575" s="7">
        <f t="shared" si="42"/>
        <v>1004.1999999999999</v>
      </c>
      <c r="M575" s="7">
        <f t="shared" si="44"/>
        <v>1106</v>
      </c>
      <c r="O575" s="9"/>
    </row>
    <row r="576" spans="8:15">
      <c r="H576" s="247">
        <v>1108</v>
      </c>
      <c r="I576" s="2">
        <f t="shared" si="45"/>
        <v>805.59999999999991</v>
      </c>
      <c r="J576" s="2">
        <f t="shared" si="41"/>
        <v>905.59999999999991</v>
      </c>
      <c r="K576" s="168">
        <f t="shared" si="43"/>
        <v>805.59999999999991</v>
      </c>
      <c r="L576" s="7">
        <f t="shared" si="42"/>
        <v>1005.5999999999999</v>
      </c>
      <c r="M576" s="7">
        <f t="shared" si="44"/>
        <v>1108</v>
      </c>
      <c r="O576" s="9"/>
    </row>
    <row r="577" spans="8:15">
      <c r="H577" s="247">
        <v>1110</v>
      </c>
      <c r="I577" s="2">
        <f t="shared" si="45"/>
        <v>807</v>
      </c>
      <c r="J577" s="2">
        <f t="shared" si="41"/>
        <v>907</v>
      </c>
      <c r="K577" s="168">
        <f t="shared" si="43"/>
        <v>807</v>
      </c>
      <c r="L577" s="7">
        <f t="shared" si="42"/>
        <v>1007</v>
      </c>
      <c r="M577" s="7">
        <f t="shared" si="44"/>
        <v>1110</v>
      </c>
      <c r="O577" s="9"/>
    </row>
    <row r="578" spans="8:15">
      <c r="H578" s="247">
        <v>1112</v>
      </c>
      <c r="I578" s="2">
        <f t="shared" si="45"/>
        <v>808.4</v>
      </c>
      <c r="J578" s="2">
        <f t="shared" si="41"/>
        <v>908.4</v>
      </c>
      <c r="K578" s="168">
        <f t="shared" si="43"/>
        <v>808.4</v>
      </c>
      <c r="L578" s="7">
        <f t="shared" si="42"/>
        <v>1008.4</v>
      </c>
      <c r="M578" s="7">
        <f t="shared" si="44"/>
        <v>1112</v>
      </c>
      <c r="O578" s="9"/>
    </row>
    <row r="579" spans="8:15">
      <c r="H579" s="247">
        <v>1114</v>
      </c>
      <c r="I579" s="2">
        <f t="shared" si="45"/>
        <v>809.8</v>
      </c>
      <c r="J579" s="2">
        <f t="shared" si="41"/>
        <v>909.8</v>
      </c>
      <c r="K579" s="168">
        <f t="shared" si="43"/>
        <v>809.8</v>
      </c>
      <c r="L579" s="7">
        <f t="shared" si="42"/>
        <v>1009.8</v>
      </c>
      <c r="M579" s="7">
        <f t="shared" si="44"/>
        <v>1114</v>
      </c>
      <c r="O579" s="9"/>
    </row>
    <row r="580" spans="8:15">
      <c r="H580" s="247">
        <v>1116</v>
      </c>
      <c r="I580" s="2">
        <f t="shared" si="45"/>
        <v>811.19999999999993</v>
      </c>
      <c r="J580" s="2">
        <f t="shared" si="41"/>
        <v>911.19999999999993</v>
      </c>
      <c r="K580" s="168">
        <f t="shared" si="43"/>
        <v>811.19999999999993</v>
      </c>
      <c r="L580" s="7">
        <f t="shared" si="42"/>
        <v>1011.1999999999999</v>
      </c>
      <c r="M580" s="7">
        <f t="shared" si="44"/>
        <v>1116</v>
      </c>
      <c r="O580" s="9"/>
    </row>
    <row r="581" spans="8:15">
      <c r="H581" s="247">
        <v>1118</v>
      </c>
      <c r="I581" s="2">
        <f t="shared" si="45"/>
        <v>812.59999999999991</v>
      </c>
      <c r="J581" s="2">
        <f t="shared" si="41"/>
        <v>912.59999999999991</v>
      </c>
      <c r="K581" s="168">
        <f t="shared" si="43"/>
        <v>812.59999999999991</v>
      </c>
      <c r="L581" s="7">
        <f t="shared" si="42"/>
        <v>1012.5999999999999</v>
      </c>
      <c r="M581" s="7">
        <f t="shared" si="44"/>
        <v>1118</v>
      </c>
      <c r="O581" s="9"/>
    </row>
    <row r="582" spans="8:15">
      <c r="H582" s="247">
        <v>1120</v>
      </c>
      <c r="I582" s="2">
        <f t="shared" si="45"/>
        <v>814</v>
      </c>
      <c r="J582" s="2">
        <f t="shared" si="41"/>
        <v>914</v>
      </c>
      <c r="K582" s="168">
        <f t="shared" si="43"/>
        <v>814</v>
      </c>
      <c r="L582" s="7">
        <f t="shared" si="42"/>
        <v>1014</v>
      </c>
      <c r="M582" s="7">
        <f t="shared" si="44"/>
        <v>1120</v>
      </c>
      <c r="O582" s="9"/>
    </row>
    <row r="583" spans="8:15">
      <c r="H583" s="247">
        <v>1122</v>
      </c>
      <c r="I583" s="2">
        <f t="shared" si="45"/>
        <v>815.4</v>
      </c>
      <c r="J583" s="2">
        <f t="shared" si="41"/>
        <v>915.4</v>
      </c>
      <c r="K583" s="168">
        <f t="shared" si="43"/>
        <v>815.4</v>
      </c>
      <c r="L583" s="7">
        <f t="shared" si="42"/>
        <v>1015.4</v>
      </c>
      <c r="M583" s="7">
        <f t="shared" si="44"/>
        <v>1122</v>
      </c>
      <c r="O583" s="9"/>
    </row>
    <row r="584" spans="8:15">
      <c r="H584" s="247">
        <v>1124</v>
      </c>
      <c r="I584" s="2">
        <f t="shared" si="45"/>
        <v>816.8</v>
      </c>
      <c r="J584" s="2">
        <f t="shared" si="41"/>
        <v>916.8</v>
      </c>
      <c r="K584" s="168">
        <f t="shared" si="43"/>
        <v>816.8</v>
      </c>
      <c r="L584" s="7">
        <f t="shared" si="42"/>
        <v>1016.8</v>
      </c>
      <c r="M584" s="7">
        <f t="shared" si="44"/>
        <v>1124</v>
      </c>
      <c r="O584" s="9"/>
    </row>
    <row r="585" spans="8:15">
      <c r="H585" s="247">
        <v>1126</v>
      </c>
      <c r="I585" s="2">
        <f t="shared" si="45"/>
        <v>818.19999999999993</v>
      </c>
      <c r="J585" s="2">
        <f t="shared" si="41"/>
        <v>918.19999999999993</v>
      </c>
      <c r="K585" s="168">
        <f t="shared" si="43"/>
        <v>818.19999999999993</v>
      </c>
      <c r="L585" s="7">
        <f t="shared" si="42"/>
        <v>1018.1999999999999</v>
      </c>
      <c r="M585" s="7">
        <f t="shared" si="44"/>
        <v>1126</v>
      </c>
      <c r="O585" s="9"/>
    </row>
    <row r="586" spans="8:15">
      <c r="H586" s="247">
        <v>1128</v>
      </c>
      <c r="I586" s="2">
        <f t="shared" si="45"/>
        <v>819.59999999999991</v>
      </c>
      <c r="J586" s="2">
        <f t="shared" si="41"/>
        <v>919.59999999999991</v>
      </c>
      <c r="K586" s="168">
        <f t="shared" si="43"/>
        <v>819.59999999999991</v>
      </c>
      <c r="L586" s="7">
        <f t="shared" si="42"/>
        <v>1019.5999999999999</v>
      </c>
      <c r="M586" s="7">
        <f t="shared" si="44"/>
        <v>1128</v>
      </c>
      <c r="O586" s="9"/>
    </row>
    <row r="587" spans="8:15">
      <c r="H587" s="247">
        <v>1130</v>
      </c>
      <c r="I587" s="2">
        <f t="shared" si="45"/>
        <v>821</v>
      </c>
      <c r="J587" s="2">
        <f t="shared" si="41"/>
        <v>921</v>
      </c>
      <c r="K587" s="168">
        <f t="shared" si="43"/>
        <v>821</v>
      </c>
      <c r="L587" s="7">
        <f t="shared" si="42"/>
        <v>1021</v>
      </c>
      <c r="M587" s="7">
        <f t="shared" si="44"/>
        <v>1130</v>
      </c>
      <c r="O587" s="9"/>
    </row>
    <row r="588" spans="8:15">
      <c r="H588" s="247">
        <v>1132</v>
      </c>
      <c r="I588" s="2">
        <f t="shared" si="45"/>
        <v>822.4</v>
      </c>
      <c r="J588" s="2">
        <f t="shared" si="41"/>
        <v>922.4</v>
      </c>
      <c r="K588" s="168">
        <f t="shared" si="43"/>
        <v>822.4</v>
      </c>
      <c r="L588" s="7">
        <f t="shared" si="42"/>
        <v>1022.4</v>
      </c>
      <c r="M588" s="7">
        <f t="shared" si="44"/>
        <v>1132</v>
      </c>
      <c r="O588" s="9"/>
    </row>
    <row r="589" spans="8:15">
      <c r="H589" s="247">
        <v>1134</v>
      </c>
      <c r="I589" s="2">
        <f t="shared" si="45"/>
        <v>823.8</v>
      </c>
      <c r="J589" s="2">
        <f t="shared" si="41"/>
        <v>923.8</v>
      </c>
      <c r="K589" s="168">
        <f t="shared" si="43"/>
        <v>823.8</v>
      </c>
      <c r="L589" s="7">
        <f t="shared" si="42"/>
        <v>1023.8</v>
      </c>
      <c r="M589" s="7">
        <f t="shared" si="44"/>
        <v>1134</v>
      </c>
      <c r="O589" s="9"/>
    </row>
    <row r="590" spans="8:15">
      <c r="H590" s="247">
        <v>1136</v>
      </c>
      <c r="I590" s="2">
        <f t="shared" si="45"/>
        <v>825.19999999999993</v>
      </c>
      <c r="J590" s="2">
        <f t="shared" si="41"/>
        <v>925.19999999999993</v>
      </c>
      <c r="K590" s="168">
        <f t="shared" si="43"/>
        <v>825.19999999999993</v>
      </c>
      <c r="L590" s="7">
        <f t="shared" si="42"/>
        <v>1025.1999999999998</v>
      </c>
      <c r="M590" s="7">
        <f t="shared" si="44"/>
        <v>1136</v>
      </c>
      <c r="O590" s="9"/>
    </row>
    <row r="591" spans="8:15">
      <c r="H591" s="247">
        <v>1138</v>
      </c>
      <c r="I591" s="2">
        <f t="shared" si="45"/>
        <v>826.59999999999991</v>
      </c>
      <c r="J591" s="2">
        <f t="shared" si="41"/>
        <v>926.59999999999991</v>
      </c>
      <c r="K591" s="168">
        <f t="shared" si="43"/>
        <v>826.59999999999991</v>
      </c>
      <c r="L591" s="7">
        <f t="shared" si="42"/>
        <v>1026.5999999999999</v>
      </c>
      <c r="M591" s="7">
        <f t="shared" si="44"/>
        <v>1138</v>
      </c>
      <c r="O591" s="9"/>
    </row>
    <row r="592" spans="8:15">
      <c r="H592" s="247">
        <v>1140</v>
      </c>
      <c r="I592" s="2">
        <f t="shared" si="45"/>
        <v>828</v>
      </c>
      <c r="J592" s="2">
        <f t="shared" si="41"/>
        <v>928</v>
      </c>
      <c r="K592" s="168">
        <f t="shared" si="43"/>
        <v>828</v>
      </c>
      <c r="L592" s="7">
        <f t="shared" si="42"/>
        <v>1028</v>
      </c>
      <c r="M592" s="7">
        <f t="shared" si="44"/>
        <v>1140</v>
      </c>
      <c r="O592" s="9"/>
    </row>
    <row r="593" spans="8:15">
      <c r="H593" s="247">
        <v>1142</v>
      </c>
      <c r="I593" s="2">
        <f t="shared" si="45"/>
        <v>829.4</v>
      </c>
      <c r="J593" s="2">
        <f t="shared" si="41"/>
        <v>929.4</v>
      </c>
      <c r="K593" s="168">
        <f t="shared" si="43"/>
        <v>829.4</v>
      </c>
      <c r="L593" s="7">
        <f t="shared" si="42"/>
        <v>1029.4000000000001</v>
      </c>
      <c r="M593" s="7">
        <f t="shared" si="44"/>
        <v>1142</v>
      </c>
      <c r="O593" s="9"/>
    </row>
    <row r="594" spans="8:15">
      <c r="H594" s="247">
        <v>1144</v>
      </c>
      <c r="I594" s="2">
        <f t="shared" si="45"/>
        <v>830.8</v>
      </c>
      <c r="J594" s="2">
        <f t="shared" si="41"/>
        <v>930.8</v>
      </c>
      <c r="K594" s="168">
        <f t="shared" si="43"/>
        <v>830.8</v>
      </c>
      <c r="L594" s="7">
        <f t="shared" si="42"/>
        <v>1030.8</v>
      </c>
      <c r="M594" s="7">
        <f t="shared" si="44"/>
        <v>1144</v>
      </c>
      <c r="O594" s="9"/>
    </row>
    <row r="595" spans="8:15">
      <c r="H595" s="247">
        <v>1146</v>
      </c>
      <c r="I595" s="2">
        <f t="shared" si="45"/>
        <v>832.19999999999993</v>
      </c>
      <c r="J595" s="2">
        <f t="shared" si="41"/>
        <v>932.19999999999993</v>
      </c>
      <c r="K595" s="168">
        <f t="shared" si="43"/>
        <v>832.19999999999993</v>
      </c>
      <c r="L595" s="7">
        <f t="shared" si="42"/>
        <v>1032.1999999999998</v>
      </c>
      <c r="M595" s="7">
        <f t="shared" si="44"/>
        <v>1146</v>
      </c>
      <c r="O595" s="9"/>
    </row>
    <row r="596" spans="8:15">
      <c r="H596" s="247">
        <v>1148</v>
      </c>
      <c r="I596" s="2">
        <f t="shared" si="45"/>
        <v>833.59999999999991</v>
      </c>
      <c r="J596" s="2">
        <f t="shared" si="41"/>
        <v>933.59999999999991</v>
      </c>
      <c r="K596" s="168">
        <f t="shared" si="43"/>
        <v>833.59999999999991</v>
      </c>
      <c r="L596" s="7">
        <f t="shared" si="42"/>
        <v>1033.5999999999999</v>
      </c>
      <c r="M596" s="7">
        <f t="shared" si="44"/>
        <v>1148</v>
      </c>
      <c r="O596" s="9"/>
    </row>
    <row r="597" spans="8:15">
      <c r="H597" s="247">
        <v>1150</v>
      </c>
      <c r="I597" s="2">
        <f t="shared" si="45"/>
        <v>835</v>
      </c>
      <c r="J597" s="2">
        <f t="shared" si="41"/>
        <v>935</v>
      </c>
      <c r="K597" s="168">
        <f t="shared" si="43"/>
        <v>835</v>
      </c>
      <c r="L597" s="7">
        <f t="shared" si="42"/>
        <v>1035</v>
      </c>
      <c r="M597" s="7">
        <f t="shared" si="44"/>
        <v>1150</v>
      </c>
      <c r="O597" s="9"/>
    </row>
    <row r="598" spans="8:15">
      <c r="H598" s="247">
        <v>1152</v>
      </c>
      <c r="I598" s="2">
        <f t="shared" si="45"/>
        <v>836.4</v>
      </c>
      <c r="J598" s="2">
        <f t="shared" ref="J598:J661" si="46">I598+$D$9</f>
        <v>936.4</v>
      </c>
      <c r="K598" s="168">
        <f t="shared" si="43"/>
        <v>836.4</v>
      </c>
      <c r="L598" s="7">
        <f t="shared" ref="L598:L661" si="47">K598+$E$9</f>
        <v>1036.4000000000001</v>
      </c>
      <c r="M598" s="7">
        <f t="shared" si="44"/>
        <v>1152</v>
      </c>
      <c r="O598" s="9"/>
    </row>
    <row r="599" spans="8:15">
      <c r="H599" s="247">
        <v>1154</v>
      </c>
      <c r="I599" s="2">
        <f t="shared" si="45"/>
        <v>837.8</v>
      </c>
      <c r="J599" s="2">
        <f t="shared" si="46"/>
        <v>937.8</v>
      </c>
      <c r="K599" s="168">
        <f t="shared" ref="K599:K662" si="48">$E$10+$E$11*H599</f>
        <v>837.8</v>
      </c>
      <c r="L599" s="7">
        <f t="shared" si="47"/>
        <v>1037.8</v>
      </c>
      <c r="M599" s="7">
        <f t="shared" ref="M599:M662" si="49">H599</f>
        <v>1154</v>
      </c>
      <c r="O599" s="9"/>
    </row>
    <row r="600" spans="8:15">
      <c r="H600" s="247">
        <v>1156</v>
      </c>
      <c r="I600" s="2">
        <f t="shared" ref="I600:I663" si="50">$D$10+$D$11*H600</f>
        <v>839.19999999999993</v>
      </c>
      <c r="J600" s="2">
        <f t="shared" si="46"/>
        <v>939.19999999999993</v>
      </c>
      <c r="K600" s="168">
        <f t="shared" si="48"/>
        <v>839.19999999999993</v>
      </c>
      <c r="L600" s="7">
        <f t="shared" si="47"/>
        <v>1039.1999999999998</v>
      </c>
      <c r="M600" s="7">
        <f t="shared" si="49"/>
        <v>1156</v>
      </c>
      <c r="O600" s="9"/>
    </row>
    <row r="601" spans="8:15">
      <c r="H601" s="247">
        <v>1158</v>
      </c>
      <c r="I601" s="2">
        <f t="shared" si="50"/>
        <v>840.59999999999991</v>
      </c>
      <c r="J601" s="2">
        <f t="shared" si="46"/>
        <v>940.59999999999991</v>
      </c>
      <c r="K601" s="168">
        <f t="shared" si="48"/>
        <v>840.59999999999991</v>
      </c>
      <c r="L601" s="7">
        <f t="shared" si="47"/>
        <v>1040.5999999999999</v>
      </c>
      <c r="M601" s="7">
        <f t="shared" si="49"/>
        <v>1158</v>
      </c>
      <c r="O601" s="9"/>
    </row>
    <row r="602" spans="8:15">
      <c r="H602" s="247">
        <v>1160</v>
      </c>
      <c r="I602" s="2">
        <f t="shared" si="50"/>
        <v>842</v>
      </c>
      <c r="J602" s="2">
        <f t="shared" si="46"/>
        <v>942</v>
      </c>
      <c r="K602" s="168">
        <f t="shared" si="48"/>
        <v>842</v>
      </c>
      <c r="L602" s="7">
        <f t="shared" si="47"/>
        <v>1042</v>
      </c>
      <c r="M602" s="7">
        <f t="shared" si="49"/>
        <v>1160</v>
      </c>
      <c r="O602" s="9"/>
    </row>
    <row r="603" spans="8:15">
      <c r="H603" s="247">
        <v>1162</v>
      </c>
      <c r="I603" s="2">
        <f t="shared" si="50"/>
        <v>843.4</v>
      </c>
      <c r="J603" s="2">
        <f t="shared" si="46"/>
        <v>943.4</v>
      </c>
      <c r="K603" s="168">
        <f t="shared" si="48"/>
        <v>843.4</v>
      </c>
      <c r="L603" s="7">
        <f t="shared" si="47"/>
        <v>1043.4000000000001</v>
      </c>
      <c r="M603" s="7">
        <f t="shared" si="49"/>
        <v>1162</v>
      </c>
      <c r="O603" s="9"/>
    </row>
    <row r="604" spans="8:15">
      <c r="H604" s="247">
        <v>1164</v>
      </c>
      <c r="I604" s="2">
        <f t="shared" si="50"/>
        <v>844.8</v>
      </c>
      <c r="J604" s="2">
        <f t="shared" si="46"/>
        <v>944.8</v>
      </c>
      <c r="K604" s="168">
        <f t="shared" si="48"/>
        <v>844.8</v>
      </c>
      <c r="L604" s="7">
        <f t="shared" si="47"/>
        <v>1044.8</v>
      </c>
      <c r="M604" s="7">
        <f t="shared" si="49"/>
        <v>1164</v>
      </c>
      <c r="O604" s="9"/>
    </row>
    <row r="605" spans="8:15">
      <c r="H605" s="247">
        <v>1166</v>
      </c>
      <c r="I605" s="2">
        <f t="shared" si="50"/>
        <v>846.19999999999993</v>
      </c>
      <c r="J605" s="2">
        <f t="shared" si="46"/>
        <v>946.19999999999993</v>
      </c>
      <c r="K605" s="168">
        <f t="shared" si="48"/>
        <v>846.19999999999993</v>
      </c>
      <c r="L605" s="7">
        <f t="shared" si="47"/>
        <v>1046.1999999999998</v>
      </c>
      <c r="M605" s="7">
        <f t="shared" si="49"/>
        <v>1166</v>
      </c>
      <c r="O605" s="9"/>
    </row>
    <row r="606" spans="8:15">
      <c r="H606" s="247">
        <v>1168</v>
      </c>
      <c r="I606" s="2">
        <f t="shared" si="50"/>
        <v>847.59999999999991</v>
      </c>
      <c r="J606" s="2">
        <f t="shared" si="46"/>
        <v>947.59999999999991</v>
      </c>
      <c r="K606" s="168">
        <f t="shared" si="48"/>
        <v>847.59999999999991</v>
      </c>
      <c r="L606" s="7">
        <f t="shared" si="47"/>
        <v>1047.5999999999999</v>
      </c>
      <c r="M606" s="7">
        <f t="shared" si="49"/>
        <v>1168</v>
      </c>
      <c r="O606" s="9"/>
    </row>
    <row r="607" spans="8:15">
      <c r="H607" s="247">
        <v>1170</v>
      </c>
      <c r="I607" s="2">
        <f t="shared" si="50"/>
        <v>849</v>
      </c>
      <c r="J607" s="2">
        <f t="shared" si="46"/>
        <v>949</v>
      </c>
      <c r="K607" s="168">
        <f t="shared" si="48"/>
        <v>849</v>
      </c>
      <c r="L607" s="7">
        <f t="shared" si="47"/>
        <v>1049</v>
      </c>
      <c r="M607" s="7">
        <f t="shared" si="49"/>
        <v>1170</v>
      </c>
      <c r="O607" s="9"/>
    </row>
    <row r="608" spans="8:15">
      <c r="H608" s="247">
        <v>1172</v>
      </c>
      <c r="I608" s="2">
        <f t="shared" si="50"/>
        <v>850.4</v>
      </c>
      <c r="J608" s="2">
        <f t="shared" si="46"/>
        <v>950.4</v>
      </c>
      <c r="K608" s="168">
        <f t="shared" si="48"/>
        <v>850.4</v>
      </c>
      <c r="L608" s="7">
        <f t="shared" si="47"/>
        <v>1050.4000000000001</v>
      </c>
      <c r="M608" s="7">
        <f t="shared" si="49"/>
        <v>1172</v>
      </c>
      <c r="O608" s="9"/>
    </row>
    <row r="609" spans="8:15">
      <c r="H609" s="247">
        <v>1174</v>
      </c>
      <c r="I609" s="2">
        <f t="shared" si="50"/>
        <v>851.8</v>
      </c>
      <c r="J609" s="2">
        <f t="shared" si="46"/>
        <v>951.8</v>
      </c>
      <c r="K609" s="168">
        <f t="shared" si="48"/>
        <v>851.8</v>
      </c>
      <c r="L609" s="7">
        <f t="shared" si="47"/>
        <v>1051.8</v>
      </c>
      <c r="M609" s="7">
        <f t="shared" si="49"/>
        <v>1174</v>
      </c>
      <c r="O609" s="9"/>
    </row>
    <row r="610" spans="8:15">
      <c r="H610" s="247">
        <v>1176</v>
      </c>
      <c r="I610" s="2">
        <f t="shared" si="50"/>
        <v>853.19999999999993</v>
      </c>
      <c r="J610" s="2">
        <f t="shared" si="46"/>
        <v>953.19999999999993</v>
      </c>
      <c r="K610" s="168">
        <f t="shared" si="48"/>
        <v>853.19999999999993</v>
      </c>
      <c r="L610" s="7">
        <f t="shared" si="47"/>
        <v>1053.1999999999998</v>
      </c>
      <c r="M610" s="7">
        <f t="shared" si="49"/>
        <v>1176</v>
      </c>
      <c r="O610" s="9"/>
    </row>
    <row r="611" spans="8:15">
      <c r="H611" s="247">
        <v>1178</v>
      </c>
      <c r="I611" s="2">
        <f t="shared" si="50"/>
        <v>854.59999999999991</v>
      </c>
      <c r="J611" s="2">
        <f t="shared" si="46"/>
        <v>954.59999999999991</v>
      </c>
      <c r="K611" s="168">
        <f t="shared" si="48"/>
        <v>854.59999999999991</v>
      </c>
      <c r="L611" s="7">
        <f t="shared" si="47"/>
        <v>1054.5999999999999</v>
      </c>
      <c r="M611" s="7">
        <f t="shared" si="49"/>
        <v>1178</v>
      </c>
      <c r="O611" s="9"/>
    </row>
    <row r="612" spans="8:15">
      <c r="H612" s="247">
        <v>1180</v>
      </c>
      <c r="I612" s="2">
        <f t="shared" si="50"/>
        <v>856</v>
      </c>
      <c r="J612" s="2">
        <f t="shared" si="46"/>
        <v>956</v>
      </c>
      <c r="K612" s="168">
        <f t="shared" si="48"/>
        <v>856</v>
      </c>
      <c r="L612" s="7">
        <f t="shared" si="47"/>
        <v>1056</v>
      </c>
      <c r="M612" s="7">
        <f t="shared" si="49"/>
        <v>1180</v>
      </c>
      <c r="O612" s="9"/>
    </row>
    <row r="613" spans="8:15">
      <c r="H613" s="247">
        <v>1182</v>
      </c>
      <c r="I613" s="2">
        <f t="shared" si="50"/>
        <v>857.4</v>
      </c>
      <c r="J613" s="2">
        <f t="shared" si="46"/>
        <v>957.4</v>
      </c>
      <c r="K613" s="168">
        <f t="shared" si="48"/>
        <v>857.4</v>
      </c>
      <c r="L613" s="7">
        <f t="shared" si="47"/>
        <v>1057.4000000000001</v>
      </c>
      <c r="M613" s="7">
        <f t="shared" si="49"/>
        <v>1182</v>
      </c>
      <c r="O613" s="9"/>
    </row>
    <row r="614" spans="8:15">
      <c r="H614" s="247">
        <v>1184</v>
      </c>
      <c r="I614" s="2">
        <f t="shared" si="50"/>
        <v>858.8</v>
      </c>
      <c r="J614" s="2">
        <f t="shared" si="46"/>
        <v>958.8</v>
      </c>
      <c r="K614" s="168">
        <f t="shared" si="48"/>
        <v>858.8</v>
      </c>
      <c r="L614" s="7">
        <f t="shared" si="47"/>
        <v>1058.8</v>
      </c>
      <c r="M614" s="7">
        <f t="shared" si="49"/>
        <v>1184</v>
      </c>
      <c r="O614" s="9"/>
    </row>
    <row r="615" spans="8:15">
      <c r="H615" s="247">
        <v>1186</v>
      </c>
      <c r="I615" s="2">
        <f t="shared" si="50"/>
        <v>860.19999999999993</v>
      </c>
      <c r="J615" s="2">
        <f t="shared" si="46"/>
        <v>960.19999999999993</v>
      </c>
      <c r="K615" s="168">
        <f t="shared" si="48"/>
        <v>860.19999999999993</v>
      </c>
      <c r="L615" s="7">
        <f t="shared" si="47"/>
        <v>1060.1999999999998</v>
      </c>
      <c r="M615" s="7">
        <f t="shared" si="49"/>
        <v>1186</v>
      </c>
      <c r="O615" s="9"/>
    </row>
    <row r="616" spans="8:15">
      <c r="H616" s="247">
        <v>1188</v>
      </c>
      <c r="I616" s="2">
        <f t="shared" si="50"/>
        <v>861.59999999999991</v>
      </c>
      <c r="J616" s="2">
        <f t="shared" si="46"/>
        <v>961.59999999999991</v>
      </c>
      <c r="K616" s="168">
        <f t="shared" si="48"/>
        <v>861.59999999999991</v>
      </c>
      <c r="L616" s="7">
        <f t="shared" si="47"/>
        <v>1061.5999999999999</v>
      </c>
      <c r="M616" s="7">
        <f t="shared" si="49"/>
        <v>1188</v>
      </c>
      <c r="O616" s="9"/>
    </row>
    <row r="617" spans="8:15">
      <c r="H617" s="247">
        <v>1190</v>
      </c>
      <c r="I617" s="2">
        <f t="shared" si="50"/>
        <v>863</v>
      </c>
      <c r="J617" s="2">
        <f t="shared" si="46"/>
        <v>963</v>
      </c>
      <c r="K617" s="168">
        <f t="shared" si="48"/>
        <v>863</v>
      </c>
      <c r="L617" s="7">
        <f t="shared" si="47"/>
        <v>1063</v>
      </c>
      <c r="M617" s="7">
        <f t="shared" si="49"/>
        <v>1190</v>
      </c>
      <c r="O617" s="9"/>
    </row>
    <row r="618" spans="8:15">
      <c r="H618" s="247">
        <v>1192</v>
      </c>
      <c r="I618" s="2">
        <f t="shared" si="50"/>
        <v>864.4</v>
      </c>
      <c r="J618" s="2">
        <f t="shared" si="46"/>
        <v>964.4</v>
      </c>
      <c r="K618" s="168">
        <f t="shared" si="48"/>
        <v>864.4</v>
      </c>
      <c r="L618" s="7">
        <f t="shared" si="47"/>
        <v>1064.4000000000001</v>
      </c>
      <c r="M618" s="7">
        <f t="shared" si="49"/>
        <v>1192</v>
      </c>
      <c r="O618" s="9"/>
    </row>
    <row r="619" spans="8:15">
      <c r="H619" s="247">
        <v>1194</v>
      </c>
      <c r="I619" s="2">
        <f t="shared" si="50"/>
        <v>865.8</v>
      </c>
      <c r="J619" s="2">
        <f t="shared" si="46"/>
        <v>965.8</v>
      </c>
      <c r="K619" s="168">
        <f t="shared" si="48"/>
        <v>865.8</v>
      </c>
      <c r="L619" s="7">
        <f t="shared" si="47"/>
        <v>1065.8</v>
      </c>
      <c r="M619" s="7">
        <f t="shared" si="49"/>
        <v>1194</v>
      </c>
      <c r="O619" s="9"/>
    </row>
    <row r="620" spans="8:15">
      <c r="H620" s="247">
        <v>1196</v>
      </c>
      <c r="I620" s="2">
        <f t="shared" si="50"/>
        <v>867.19999999999993</v>
      </c>
      <c r="J620" s="2">
        <f t="shared" si="46"/>
        <v>967.19999999999993</v>
      </c>
      <c r="K620" s="168">
        <f t="shared" si="48"/>
        <v>867.19999999999993</v>
      </c>
      <c r="L620" s="7">
        <f t="shared" si="47"/>
        <v>1067.1999999999998</v>
      </c>
      <c r="M620" s="7">
        <f t="shared" si="49"/>
        <v>1196</v>
      </c>
      <c r="O620" s="9"/>
    </row>
    <row r="621" spans="8:15">
      <c r="H621" s="247">
        <v>1198</v>
      </c>
      <c r="I621" s="2">
        <f t="shared" si="50"/>
        <v>868.59999999999991</v>
      </c>
      <c r="J621" s="2">
        <f t="shared" si="46"/>
        <v>968.59999999999991</v>
      </c>
      <c r="K621" s="168">
        <f t="shared" si="48"/>
        <v>868.59999999999991</v>
      </c>
      <c r="L621" s="7">
        <f t="shared" si="47"/>
        <v>1068.5999999999999</v>
      </c>
      <c r="M621" s="7">
        <f t="shared" si="49"/>
        <v>1198</v>
      </c>
      <c r="O621" s="9"/>
    </row>
    <row r="622" spans="8:15">
      <c r="H622" s="247">
        <v>1200</v>
      </c>
      <c r="I622" s="2">
        <f t="shared" si="50"/>
        <v>870</v>
      </c>
      <c r="J622" s="2">
        <f t="shared" si="46"/>
        <v>970</v>
      </c>
      <c r="K622" s="168">
        <f t="shared" si="48"/>
        <v>870</v>
      </c>
      <c r="L622" s="7">
        <f t="shared" si="47"/>
        <v>1070</v>
      </c>
      <c r="M622" s="7">
        <f t="shared" si="49"/>
        <v>1200</v>
      </c>
      <c r="O622" s="9"/>
    </row>
    <row r="623" spans="8:15">
      <c r="H623" s="247">
        <v>1202</v>
      </c>
      <c r="I623" s="2">
        <f t="shared" si="50"/>
        <v>871.4</v>
      </c>
      <c r="J623" s="2">
        <f t="shared" si="46"/>
        <v>971.4</v>
      </c>
      <c r="K623" s="168">
        <f t="shared" si="48"/>
        <v>871.4</v>
      </c>
      <c r="L623" s="7">
        <f t="shared" si="47"/>
        <v>1071.4000000000001</v>
      </c>
      <c r="M623" s="7">
        <f t="shared" si="49"/>
        <v>1202</v>
      </c>
      <c r="O623" s="9"/>
    </row>
    <row r="624" spans="8:15">
      <c r="H624" s="247">
        <v>1204</v>
      </c>
      <c r="I624" s="2">
        <f t="shared" si="50"/>
        <v>872.8</v>
      </c>
      <c r="J624" s="2">
        <f t="shared" si="46"/>
        <v>972.8</v>
      </c>
      <c r="K624" s="168">
        <f t="shared" si="48"/>
        <v>872.8</v>
      </c>
      <c r="L624" s="7">
        <f t="shared" si="47"/>
        <v>1072.8</v>
      </c>
      <c r="M624" s="7">
        <f t="shared" si="49"/>
        <v>1204</v>
      </c>
      <c r="O624" s="9"/>
    </row>
    <row r="625" spans="8:15">
      <c r="H625" s="247">
        <v>1206</v>
      </c>
      <c r="I625" s="2">
        <f t="shared" si="50"/>
        <v>874.19999999999993</v>
      </c>
      <c r="J625" s="2">
        <f t="shared" si="46"/>
        <v>974.19999999999993</v>
      </c>
      <c r="K625" s="168">
        <f t="shared" si="48"/>
        <v>874.19999999999993</v>
      </c>
      <c r="L625" s="7">
        <f t="shared" si="47"/>
        <v>1074.1999999999998</v>
      </c>
      <c r="M625" s="7">
        <f t="shared" si="49"/>
        <v>1206</v>
      </c>
      <c r="O625" s="9"/>
    </row>
    <row r="626" spans="8:15">
      <c r="H626" s="247">
        <v>1208</v>
      </c>
      <c r="I626" s="2">
        <f t="shared" si="50"/>
        <v>875.59999999999991</v>
      </c>
      <c r="J626" s="2">
        <f t="shared" si="46"/>
        <v>975.59999999999991</v>
      </c>
      <c r="K626" s="168">
        <f t="shared" si="48"/>
        <v>875.59999999999991</v>
      </c>
      <c r="L626" s="7">
        <f t="shared" si="47"/>
        <v>1075.5999999999999</v>
      </c>
      <c r="M626" s="7">
        <f t="shared" si="49"/>
        <v>1208</v>
      </c>
      <c r="O626" s="9"/>
    </row>
    <row r="627" spans="8:15">
      <c r="H627" s="247">
        <v>1210</v>
      </c>
      <c r="I627" s="2">
        <f t="shared" si="50"/>
        <v>877</v>
      </c>
      <c r="J627" s="2">
        <f t="shared" si="46"/>
        <v>977</v>
      </c>
      <c r="K627" s="168">
        <f t="shared" si="48"/>
        <v>877</v>
      </c>
      <c r="L627" s="7">
        <f t="shared" si="47"/>
        <v>1077</v>
      </c>
      <c r="M627" s="7">
        <f t="shared" si="49"/>
        <v>1210</v>
      </c>
      <c r="O627" s="9"/>
    </row>
    <row r="628" spans="8:15">
      <c r="H628" s="247">
        <v>1212</v>
      </c>
      <c r="I628" s="2">
        <f t="shared" si="50"/>
        <v>878.4</v>
      </c>
      <c r="J628" s="2">
        <f t="shared" si="46"/>
        <v>978.4</v>
      </c>
      <c r="K628" s="168">
        <f t="shared" si="48"/>
        <v>878.4</v>
      </c>
      <c r="L628" s="7">
        <f t="shared" si="47"/>
        <v>1078.4000000000001</v>
      </c>
      <c r="M628" s="7">
        <f t="shared" si="49"/>
        <v>1212</v>
      </c>
      <c r="O628" s="9"/>
    </row>
    <row r="629" spans="8:15">
      <c r="H629" s="247">
        <v>1214</v>
      </c>
      <c r="I629" s="2">
        <f t="shared" si="50"/>
        <v>879.8</v>
      </c>
      <c r="J629" s="2">
        <f t="shared" si="46"/>
        <v>979.8</v>
      </c>
      <c r="K629" s="168">
        <f t="shared" si="48"/>
        <v>879.8</v>
      </c>
      <c r="L629" s="7">
        <f t="shared" si="47"/>
        <v>1079.8</v>
      </c>
      <c r="M629" s="7">
        <f t="shared" si="49"/>
        <v>1214</v>
      </c>
      <c r="O629" s="9"/>
    </row>
    <row r="630" spans="8:15">
      <c r="H630" s="247">
        <v>1216</v>
      </c>
      <c r="I630" s="2">
        <f t="shared" si="50"/>
        <v>881.19999999999993</v>
      </c>
      <c r="J630" s="2">
        <f t="shared" si="46"/>
        <v>981.19999999999993</v>
      </c>
      <c r="K630" s="168">
        <f t="shared" si="48"/>
        <v>881.19999999999993</v>
      </c>
      <c r="L630" s="7">
        <f t="shared" si="47"/>
        <v>1081.1999999999998</v>
      </c>
      <c r="M630" s="7">
        <f t="shared" si="49"/>
        <v>1216</v>
      </c>
      <c r="O630" s="9"/>
    </row>
    <row r="631" spans="8:15">
      <c r="H631" s="247">
        <v>1218</v>
      </c>
      <c r="I631" s="2">
        <f t="shared" si="50"/>
        <v>882.59999999999991</v>
      </c>
      <c r="J631" s="2">
        <f t="shared" si="46"/>
        <v>982.59999999999991</v>
      </c>
      <c r="K631" s="168">
        <f t="shared" si="48"/>
        <v>882.59999999999991</v>
      </c>
      <c r="L631" s="7">
        <f t="shared" si="47"/>
        <v>1082.5999999999999</v>
      </c>
      <c r="M631" s="7">
        <f t="shared" si="49"/>
        <v>1218</v>
      </c>
      <c r="O631" s="9"/>
    </row>
    <row r="632" spans="8:15">
      <c r="H632" s="247">
        <v>1220</v>
      </c>
      <c r="I632" s="2">
        <f t="shared" si="50"/>
        <v>884</v>
      </c>
      <c r="J632" s="2">
        <f t="shared" si="46"/>
        <v>984</v>
      </c>
      <c r="K632" s="168">
        <f t="shared" si="48"/>
        <v>884</v>
      </c>
      <c r="L632" s="7">
        <f t="shared" si="47"/>
        <v>1084</v>
      </c>
      <c r="M632" s="7">
        <f t="shared" si="49"/>
        <v>1220</v>
      </c>
      <c r="O632" s="9"/>
    </row>
    <row r="633" spans="8:15">
      <c r="H633" s="247">
        <v>1222</v>
      </c>
      <c r="I633" s="2">
        <f t="shared" si="50"/>
        <v>885.4</v>
      </c>
      <c r="J633" s="2">
        <f t="shared" si="46"/>
        <v>985.4</v>
      </c>
      <c r="K633" s="168">
        <f t="shared" si="48"/>
        <v>885.4</v>
      </c>
      <c r="L633" s="7">
        <f t="shared" si="47"/>
        <v>1085.4000000000001</v>
      </c>
      <c r="M633" s="7">
        <f t="shared" si="49"/>
        <v>1222</v>
      </c>
      <c r="O633" s="9"/>
    </row>
    <row r="634" spans="8:15">
      <c r="H634" s="247">
        <v>1224</v>
      </c>
      <c r="I634" s="2">
        <f t="shared" si="50"/>
        <v>886.8</v>
      </c>
      <c r="J634" s="2">
        <f t="shared" si="46"/>
        <v>986.8</v>
      </c>
      <c r="K634" s="168">
        <f t="shared" si="48"/>
        <v>886.8</v>
      </c>
      <c r="L634" s="7">
        <f t="shared" si="47"/>
        <v>1086.8</v>
      </c>
      <c r="M634" s="7">
        <f t="shared" si="49"/>
        <v>1224</v>
      </c>
      <c r="O634" s="9"/>
    </row>
    <row r="635" spans="8:15">
      <c r="H635" s="247">
        <v>1226</v>
      </c>
      <c r="I635" s="2">
        <f t="shared" si="50"/>
        <v>888.19999999999993</v>
      </c>
      <c r="J635" s="2">
        <f t="shared" si="46"/>
        <v>988.19999999999993</v>
      </c>
      <c r="K635" s="168">
        <f t="shared" si="48"/>
        <v>888.19999999999993</v>
      </c>
      <c r="L635" s="7">
        <f t="shared" si="47"/>
        <v>1088.1999999999998</v>
      </c>
      <c r="M635" s="7">
        <f t="shared" si="49"/>
        <v>1226</v>
      </c>
      <c r="O635" s="9"/>
    </row>
    <row r="636" spans="8:15">
      <c r="H636" s="247">
        <v>1228</v>
      </c>
      <c r="I636" s="2">
        <f t="shared" si="50"/>
        <v>889.59999999999991</v>
      </c>
      <c r="J636" s="2">
        <f t="shared" si="46"/>
        <v>989.59999999999991</v>
      </c>
      <c r="K636" s="168">
        <f t="shared" si="48"/>
        <v>889.59999999999991</v>
      </c>
      <c r="L636" s="7">
        <f t="shared" si="47"/>
        <v>1089.5999999999999</v>
      </c>
      <c r="M636" s="7">
        <f t="shared" si="49"/>
        <v>1228</v>
      </c>
      <c r="O636" s="9"/>
    </row>
    <row r="637" spans="8:15">
      <c r="H637" s="247">
        <v>1230</v>
      </c>
      <c r="I637" s="2">
        <f t="shared" si="50"/>
        <v>891</v>
      </c>
      <c r="J637" s="2">
        <f t="shared" si="46"/>
        <v>991</v>
      </c>
      <c r="K637" s="168">
        <f t="shared" si="48"/>
        <v>891</v>
      </c>
      <c r="L637" s="7">
        <f t="shared" si="47"/>
        <v>1091</v>
      </c>
      <c r="M637" s="7">
        <f t="shared" si="49"/>
        <v>1230</v>
      </c>
      <c r="O637" s="9"/>
    </row>
    <row r="638" spans="8:15">
      <c r="H638" s="247">
        <v>1232</v>
      </c>
      <c r="I638" s="2">
        <f t="shared" si="50"/>
        <v>892.4</v>
      </c>
      <c r="J638" s="2">
        <f t="shared" si="46"/>
        <v>992.4</v>
      </c>
      <c r="K638" s="168">
        <f t="shared" si="48"/>
        <v>892.4</v>
      </c>
      <c r="L638" s="7">
        <f t="shared" si="47"/>
        <v>1092.4000000000001</v>
      </c>
      <c r="M638" s="7">
        <f t="shared" si="49"/>
        <v>1232</v>
      </c>
      <c r="O638" s="9"/>
    </row>
    <row r="639" spans="8:15">
      <c r="H639" s="247">
        <v>1234</v>
      </c>
      <c r="I639" s="2">
        <f t="shared" si="50"/>
        <v>893.8</v>
      </c>
      <c r="J639" s="2">
        <f t="shared" si="46"/>
        <v>993.8</v>
      </c>
      <c r="K639" s="168">
        <f t="shared" si="48"/>
        <v>893.8</v>
      </c>
      <c r="L639" s="7">
        <f t="shared" si="47"/>
        <v>1093.8</v>
      </c>
      <c r="M639" s="7">
        <f t="shared" si="49"/>
        <v>1234</v>
      </c>
      <c r="O639" s="9"/>
    </row>
    <row r="640" spans="8:15">
      <c r="H640" s="247">
        <v>1236</v>
      </c>
      <c r="I640" s="2">
        <f t="shared" si="50"/>
        <v>895.19999999999993</v>
      </c>
      <c r="J640" s="2">
        <f t="shared" si="46"/>
        <v>995.19999999999993</v>
      </c>
      <c r="K640" s="168">
        <f t="shared" si="48"/>
        <v>895.19999999999993</v>
      </c>
      <c r="L640" s="7">
        <f t="shared" si="47"/>
        <v>1095.1999999999998</v>
      </c>
      <c r="M640" s="7">
        <f t="shared" si="49"/>
        <v>1236</v>
      </c>
      <c r="O640" s="9"/>
    </row>
    <row r="641" spans="8:15">
      <c r="H641" s="247">
        <v>1238</v>
      </c>
      <c r="I641" s="2">
        <f t="shared" si="50"/>
        <v>896.59999999999991</v>
      </c>
      <c r="J641" s="2">
        <f t="shared" si="46"/>
        <v>996.59999999999991</v>
      </c>
      <c r="K641" s="168">
        <f t="shared" si="48"/>
        <v>896.59999999999991</v>
      </c>
      <c r="L641" s="7">
        <f t="shared" si="47"/>
        <v>1096.5999999999999</v>
      </c>
      <c r="M641" s="7">
        <f t="shared" si="49"/>
        <v>1238</v>
      </c>
      <c r="O641" s="9"/>
    </row>
    <row r="642" spans="8:15">
      <c r="H642" s="247">
        <v>1240</v>
      </c>
      <c r="I642" s="2">
        <f t="shared" si="50"/>
        <v>898</v>
      </c>
      <c r="J642" s="2">
        <f t="shared" si="46"/>
        <v>998</v>
      </c>
      <c r="K642" s="168">
        <f t="shared" si="48"/>
        <v>898</v>
      </c>
      <c r="L642" s="7">
        <f t="shared" si="47"/>
        <v>1098</v>
      </c>
      <c r="M642" s="7">
        <f t="shared" si="49"/>
        <v>1240</v>
      </c>
      <c r="O642" s="9"/>
    </row>
    <row r="643" spans="8:15">
      <c r="H643" s="247">
        <v>1242</v>
      </c>
      <c r="I643" s="2">
        <f t="shared" si="50"/>
        <v>899.4</v>
      </c>
      <c r="J643" s="2">
        <f t="shared" si="46"/>
        <v>999.4</v>
      </c>
      <c r="K643" s="168">
        <f t="shared" si="48"/>
        <v>899.4</v>
      </c>
      <c r="L643" s="7">
        <f t="shared" si="47"/>
        <v>1099.4000000000001</v>
      </c>
      <c r="M643" s="7">
        <f t="shared" si="49"/>
        <v>1242</v>
      </c>
      <c r="O643" s="9"/>
    </row>
    <row r="644" spans="8:15">
      <c r="H644" s="247">
        <v>1244</v>
      </c>
      <c r="I644" s="2">
        <f t="shared" si="50"/>
        <v>900.8</v>
      </c>
      <c r="J644" s="2">
        <f t="shared" si="46"/>
        <v>1000.8</v>
      </c>
      <c r="K644" s="168">
        <f t="shared" si="48"/>
        <v>900.8</v>
      </c>
      <c r="L644" s="7">
        <f t="shared" si="47"/>
        <v>1100.8</v>
      </c>
      <c r="M644" s="7">
        <f t="shared" si="49"/>
        <v>1244</v>
      </c>
      <c r="O644" s="9"/>
    </row>
    <row r="645" spans="8:15">
      <c r="H645" s="247">
        <v>1246</v>
      </c>
      <c r="I645" s="2">
        <f t="shared" si="50"/>
        <v>902.19999999999993</v>
      </c>
      <c r="J645" s="2">
        <f t="shared" si="46"/>
        <v>1002.1999999999999</v>
      </c>
      <c r="K645" s="168">
        <f t="shared" si="48"/>
        <v>902.19999999999993</v>
      </c>
      <c r="L645" s="7">
        <f t="shared" si="47"/>
        <v>1102.1999999999998</v>
      </c>
      <c r="M645" s="7">
        <f t="shared" si="49"/>
        <v>1246</v>
      </c>
      <c r="O645" s="9"/>
    </row>
    <row r="646" spans="8:15">
      <c r="H646" s="247">
        <v>1248</v>
      </c>
      <c r="I646" s="2">
        <f t="shared" si="50"/>
        <v>903.59999999999991</v>
      </c>
      <c r="J646" s="2">
        <f t="shared" si="46"/>
        <v>1003.5999999999999</v>
      </c>
      <c r="K646" s="168">
        <f t="shared" si="48"/>
        <v>903.59999999999991</v>
      </c>
      <c r="L646" s="7">
        <f t="shared" si="47"/>
        <v>1103.5999999999999</v>
      </c>
      <c r="M646" s="7">
        <f t="shared" si="49"/>
        <v>1248</v>
      </c>
      <c r="O646" s="9"/>
    </row>
    <row r="647" spans="8:15">
      <c r="H647" s="247">
        <v>1250</v>
      </c>
      <c r="I647" s="2">
        <f t="shared" si="50"/>
        <v>905</v>
      </c>
      <c r="J647" s="2">
        <f t="shared" si="46"/>
        <v>1005</v>
      </c>
      <c r="K647" s="168">
        <f t="shared" si="48"/>
        <v>905</v>
      </c>
      <c r="L647" s="7">
        <f t="shared" si="47"/>
        <v>1105</v>
      </c>
      <c r="M647" s="7">
        <f t="shared" si="49"/>
        <v>1250</v>
      </c>
      <c r="O647" s="9"/>
    </row>
    <row r="648" spans="8:15">
      <c r="H648" s="247">
        <v>1252</v>
      </c>
      <c r="I648" s="2">
        <f t="shared" si="50"/>
        <v>906.4</v>
      </c>
      <c r="J648" s="2">
        <f t="shared" si="46"/>
        <v>1006.4</v>
      </c>
      <c r="K648" s="168">
        <f t="shared" si="48"/>
        <v>906.4</v>
      </c>
      <c r="L648" s="7">
        <f t="shared" si="47"/>
        <v>1106.4000000000001</v>
      </c>
      <c r="M648" s="7">
        <f t="shared" si="49"/>
        <v>1252</v>
      </c>
      <c r="O648" s="9"/>
    </row>
    <row r="649" spans="8:15">
      <c r="H649" s="247">
        <v>1254</v>
      </c>
      <c r="I649" s="2">
        <f t="shared" si="50"/>
        <v>907.8</v>
      </c>
      <c r="J649" s="2">
        <f t="shared" si="46"/>
        <v>1007.8</v>
      </c>
      <c r="K649" s="168">
        <f t="shared" si="48"/>
        <v>907.8</v>
      </c>
      <c r="L649" s="7">
        <f t="shared" si="47"/>
        <v>1107.8</v>
      </c>
      <c r="M649" s="7">
        <f t="shared" si="49"/>
        <v>1254</v>
      </c>
      <c r="O649" s="9"/>
    </row>
    <row r="650" spans="8:15">
      <c r="H650" s="247">
        <v>1256</v>
      </c>
      <c r="I650" s="2">
        <f t="shared" si="50"/>
        <v>909.19999999999993</v>
      </c>
      <c r="J650" s="2">
        <f t="shared" si="46"/>
        <v>1009.1999999999999</v>
      </c>
      <c r="K650" s="168">
        <f t="shared" si="48"/>
        <v>909.19999999999993</v>
      </c>
      <c r="L650" s="7">
        <f t="shared" si="47"/>
        <v>1109.1999999999998</v>
      </c>
      <c r="M650" s="7">
        <f t="shared" si="49"/>
        <v>1256</v>
      </c>
      <c r="O650" s="9"/>
    </row>
    <row r="651" spans="8:15">
      <c r="H651" s="247">
        <v>1258</v>
      </c>
      <c r="I651" s="2">
        <f t="shared" si="50"/>
        <v>910.59999999999991</v>
      </c>
      <c r="J651" s="2">
        <f t="shared" si="46"/>
        <v>1010.5999999999999</v>
      </c>
      <c r="K651" s="168">
        <f t="shared" si="48"/>
        <v>910.59999999999991</v>
      </c>
      <c r="L651" s="7">
        <f t="shared" si="47"/>
        <v>1110.5999999999999</v>
      </c>
      <c r="M651" s="7">
        <f t="shared" si="49"/>
        <v>1258</v>
      </c>
      <c r="O651" s="9"/>
    </row>
    <row r="652" spans="8:15">
      <c r="H652" s="247">
        <v>1260</v>
      </c>
      <c r="I652" s="2">
        <f t="shared" si="50"/>
        <v>912</v>
      </c>
      <c r="J652" s="2">
        <f t="shared" si="46"/>
        <v>1012</v>
      </c>
      <c r="K652" s="168">
        <f t="shared" si="48"/>
        <v>912</v>
      </c>
      <c r="L652" s="7">
        <f t="shared" si="47"/>
        <v>1112</v>
      </c>
      <c r="M652" s="7">
        <f t="shared" si="49"/>
        <v>1260</v>
      </c>
      <c r="O652" s="9"/>
    </row>
    <row r="653" spans="8:15">
      <c r="H653" s="247">
        <v>1262</v>
      </c>
      <c r="I653" s="2">
        <f t="shared" si="50"/>
        <v>913.4</v>
      </c>
      <c r="J653" s="2">
        <f t="shared" si="46"/>
        <v>1013.4</v>
      </c>
      <c r="K653" s="168">
        <f t="shared" si="48"/>
        <v>913.4</v>
      </c>
      <c r="L653" s="7">
        <f t="shared" si="47"/>
        <v>1113.4000000000001</v>
      </c>
      <c r="M653" s="7">
        <f t="shared" si="49"/>
        <v>1262</v>
      </c>
      <c r="O653" s="9"/>
    </row>
    <row r="654" spans="8:15">
      <c r="H654" s="247">
        <v>1264</v>
      </c>
      <c r="I654" s="2">
        <f t="shared" si="50"/>
        <v>914.8</v>
      </c>
      <c r="J654" s="2">
        <f t="shared" si="46"/>
        <v>1014.8</v>
      </c>
      <c r="K654" s="168">
        <f t="shared" si="48"/>
        <v>914.8</v>
      </c>
      <c r="L654" s="7">
        <f t="shared" si="47"/>
        <v>1114.8</v>
      </c>
      <c r="M654" s="7">
        <f t="shared" si="49"/>
        <v>1264</v>
      </c>
      <c r="O654" s="9"/>
    </row>
    <row r="655" spans="8:15">
      <c r="H655" s="247">
        <v>1266</v>
      </c>
      <c r="I655" s="2">
        <f t="shared" si="50"/>
        <v>916.19999999999993</v>
      </c>
      <c r="J655" s="2">
        <f t="shared" si="46"/>
        <v>1016.1999999999999</v>
      </c>
      <c r="K655" s="168">
        <f t="shared" si="48"/>
        <v>916.19999999999993</v>
      </c>
      <c r="L655" s="7">
        <f t="shared" si="47"/>
        <v>1116.1999999999998</v>
      </c>
      <c r="M655" s="7">
        <f t="shared" si="49"/>
        <v>1266</v>
      </c>
      <c r="O655" s="9"/>
    </row>
    <row r="656" spans="8:15">
      <c r="H656" s="247">
        <v>1268</v>
      </c>
      <c r="I656" s="2">
        <f t="shared" si="50"/>
        <v>917.59999999999991</v>
      </c>
      <c r="J656" s="2">
        <f t="shared" si="46"/>
        <v>1017.5999999999999</v>
      </c>
      <c r="K656" s="168">
        <f t="shared" si="48"/>
        <v>917.59999999999991</v>
      </c>
      <c r="L656" s="7">
        <f t="shared" si="47"/>
        <v>1117.5999999999999</v>
      </c>
      <c r="M656" s="7">
        <f t="shared" si="49"/>
        <v>1268</v>
      </c>
      <c r="O656" s="9"/>
    </row>
    <row r="657" spans="8:15">
      <c r="H657" s="247">
        <v>1270</v>
      </c>
      <c r="I657" s="2">
        <f t="shared" si="50"/>
        <v>919</v>
      </c>
      <c r="J657" s="2">
        <f t="shared" si="46"/>
        <v>1019</v>
      </c>
      <c r="K657" s="168">
        <f t="shared" si="48"/>
        <v>919</v>
      </c>
      <c r="L657" s="7">
        <f t="shared" si="47"/>
        <v>1119</v>
      </c>
      <c r="M657" s="7">
        <f t="shared" si="49"/>
        <v>1270</v>
      </c>
      <c r="O657" s="9"/>
    </row>
    <row r="658" spans="8:15">
      <c r="H658" s="247">
        <v>1272</v>
      </c>
      <c r="I658" s="2">
        <f t="shared" si="50"/>
        <v>920.4</v>
      </c>
      <c r="J658" s="2">
        <f t="shared" si="46"/>
        <v>1020.4</v>
      </c>
      <c r="K658" s="168">
        <f t="shared" si="48"/>
        <v>920.4</v>
      </c>
      <c r="L658" s="7">
        <f t="shared" si="47"/>
        <v>1120.4000000000001</v>
      </c>
      <c r="M658" s="7">
        <f t="shared" si="49"/>
        <v>1272</v>
      </c>
      <c r="O658" s="9"/>
    </row>
    <row r="659" spans="8:15">
      <c r="H659" s="247">
        <v>1274</v>
      </c>
      <c r="I659" s="2">
        <f t="shared" si="50"/>
        <v>921.8</v>
      </c>
      <c r="J659" s="2">
        <f t="shared" si="46"/>
        <v>1021.8</v>
      </c>
      <c r="K659" s="168">
        <f t="shared" si="48"/>
        <v>921.8</v>
      </c>
      <c r="L659" s="7">
        <f t="shared" si="47"/>
        <v>1121.8</v>
      </c>
      <c r="M659" s="7">
        <f t="shared" si="49"/>
        <v>1274</v>
      </c>
      <c r="O659" s="9"/>
    </row>
    <row r="660" spans="8:15">
      <c r="H660" s="247">
        <v>1276</v>
      </c>
      <c r="I660" s="2">
        <f t="shared" si="50"/>
        <v>923.19999999999993</v>
      </c>
      <c r="J660" s="2">
        <f t="shared" si="46"/>
        <v>1023.1999999999999</v>
      </c>
      <c r="K660" s="168">
        <f t="shared" si="48"/>
        <v>923.19999999999993</v>
      </c>
      <c r="L660" s="7">
        <f t="shared" si="47"/>
        <v>1123.1999999999998</v>
      </c>
      <c r="M660" s="7">
        <f t="shared" si="49"/>
        <v>1276</v>
      </c>
      <c r="O660" s="9"/>
    </row>
    <row r="661" spans="8:15">
      <c r="H661" s="247">
        <v>1278</v>
      </c>
      <c r="I661" s="2">
        <f t="shared" si="50"/>
        <v>924.59999999999991</v>
      </c>
      <c r="J661" s="2">
        <f t="shared" si="46"/>
        <v>1024.5999999999999</v>
      </c>
      <c r="K661" s="168">
        <f t="shared" si="48"/>
        <v>924.59999999999991</v>
      </c>
      <c r="L661" s="7">
        <f t="shared" si="47"/>
        <v>1124.5999999999999</v>
      </c>
      <c r="M661" s="7">
        <f t="shared" si="49"/>
        <v>1278</v>
      </c>
      <c r="O661" s="9"/>
    </row>
    <row r="662" spans="8:15">
      <c r="H662" s="247">
        <v>1280</v>
      </c>
      <c r="I662" s="2">
        <f t="shared" si="50"/>
        <v>926</v>
      </c>
      <c r="J662" s="2">
        <f t="shared" ref="J662:J725" si="51">I662+$D$9</f>
        <v>1026</v>
      </c>
      <c r="K662" s="168">
        <f t="shared" si="48"/>
        <v>926</v>
      </c>
      <c r="L662" s="7">
        <f t="shared" ref="L662:L725" si="52">K662+$E$9</f>
        <v>1126</v>
      </c>
      <c r="M662" s="7">
        <f t="shared" si="49"/>
        <v>1280</v>
      </c>
      <c r="O662" s="9"/>
    </row>
    <row r="663" spans="8:15">
      <c r="H663" s="247">
        <v>1282</v>
      </c>
      <c r="I663" s="2">
        <f t="shared" si="50"/>
        <v>927.4</v>
      </c>
      <c r="J663" s="2">
        <f t="shared" si="51"/>
        <v>1027.4000000000001</v>
      </c>
      <c r="K663" s="168">
        <f t="shared" ref="K663:K726" si="53">$E$10+$E$11*H663</f>
        <v>927.4</v>
      </c>
      <c r="L663" s="7">
        <f t="shared" si="52"/>
        <v>1127.4000000000001</v>
      </c>
      <c r="M663" s="7">
        <f t="shared" ref="M663:M726" si="54">H663</f>
        <v>1282</v>
      </c>
      <c r="O663" s="9"/>
    </row>
    <row r="664" spans="8:15">
      <c r="H664" s="247">
        <v>1284</v>
      </c>
      <c r="I664" s="2">
        <f t="shared" ref="I664:I727" si="55">$D$10+$D$11*H664</f>
        <v>928.8</v>
      </c>
      <c r="J664" s="2">
        <f t="shared" si="51"/>
        <v>1028.8</v>
      </c>
      <c r="K664" s="168">
        <f t="shared" si="53"/>
        <v>928.8</v>
      </c>
      <c r="L664" s="7">
        <f t="shared" si="52"/>
        <v>1128.8</v>
      </c>
      <c r="M664" s="7">
        <f t="shared" si="54"/>
        <v>1284</v>
      </c>
      <c r="O664" s="9"/>
    </row>
    <row r="665" spans="8:15">
      <c r="H665" s="247">
        <v>1286</v>
      </c>
      <c r="I665" s="2">
        <f t="shared" si="55"/>
        <v>930.19999999999993</v>
      </c>
      <c r="J665" s="2">
        <f t="shared" si="51"/>
        <v>1030.1999999999998</v>
      </c>
      <c r="K665" s="168">
        <f t="shared" si="53"/>
        <v>930.19999999999993</v>
      </c>
      <c r="L665" s="7">
        <f t="shared" si="52"/>
        <v>1130.1999999999998</v>
      </c>
      <c r="M665" s="7">
        <f t="shared" si="54"/>
        <v>1286</v>
      </c>
      <c r="O665" s="9"/>
    </row>
    <row r="666" spans="8:15">
      <c r="H666" s="247">
        <v>1288</v>
      </c>
      <c r="I666" s="2">
        <f t="shared" si="55"/>
        <v>931.59999999999991</v>
      </c>
      <c r="J666" s="2">
        <f t="shared" si="51"/>
        <v>1031.5999999999999</v>
      </c>
      <c r="K666" s="168">
        <f t="shared" si="53"/>
        <v>931.59999999999991</v>
      </c>
      <c r="L666" s="7">
        <f t="shared" si="52"/>
        <v>1131.5999999999999</v>
      </c>
      <c r="M666" s="7">
        <f t="shared" si="54"/>
        <v>1288</v>
      </c>
      <c r="O666" s="9"/>
    </row>
    <row r="667" spans="8:15">
      <c r="H667" s="247">
        <v>1290</v>
      </c>
      <c r="I667" s="2">
        <f t="shared" si="55"/>
        <v>932.99999999999989</v>
      </c>
      <c r="J667" s="2">
        <f t="shared" si="51"/>
        <v>1033</v>
      </c>
      <c r="K667" s="168">
        <f t="shared" si="53"/>
        <v>932.99999999999989</v>
      </c>
      <c r="L667" s="7">
        <f t="shared" si="52"/>
        <v>1133</v>
      </c>
      <c r="M667" s="7">
        <f t="shared" si="54"/>
        <v>1290</v>
      </c>
      <c r="O667" s="9"/>
    </row>
    <row r="668" spans="8:15">
      <c r="H668" s="247">
        <v>1292</v>
      </c>
      <c r="I668" s="2">
        <f t="shared" si="55"/>
        <v>934.4</v>
      </c>
      <c r="J668" s="2">
        <f t="shared" si="51"/>
        <v>1034.4000000000001</v>
      </c>
      <c r="K668" s="168">
        <f t="shared" si="53"/>
        <v>934.4</v>
      </c>
      <c r="L668" s="7">
        <f t="shared" si="52"/>
        <v>1134.4000000000001</v>
      </c>
      <c r="M668" s="7">
        <f t="shared" si="54"/>
        <v>1292</v>
      </c>
      <c r="O668" s="9"/>
    </row>
    <row r="669" spans="8:15">
      <c r="H669" s="247">
        <v>1294</v>
      </c>
      <c r="I669" s="2">
        <f t="shared" si="55"/>
        <v>935.8</v>
      </c>
      <c r="J669" s="2">
        <f t="shared" si="51"/>
        <v>1035.8</v>
      </c>
      <c r="K669" s="168">
        <f t="shared" si="53"/>
        <v>935.8</v>
      </c>
      <c r="L669" s="7">
        <f t="shared" si="52"/>
        <v>1135.8</v>
      </c>
      <c r="M669" s="7">
        <f t="shared" si="54"/>
        <v>1294</v>
      </c>
      <c r="O669" s="9"/>
    </row>
    <row r="670" spans="8:15">
      <c r="H670" s="247">
        <v>1296</v>
      </c>
      <c r="I670" s="2">
        <f t="shared" si="55"/>
        <v>937.19999999999993</v>
      </c>
      <c r="J670" s="2">
        <f t="shared" si="51"/>
        <v>1037.1999999999998</v>
      </c>
      <c r="K670" s="168">
        <f t="shared" si="53"/>
        <v>937.19999999999993</v>
      </c>
      <c r="L670" s="7">
        <f t="shared" si="52"/>
        <v>1137.1999999999998</v>
      </c>
      <c r="M670" s="7">
        <f t="shared" si="54"/>
        <v>1296</v>
      </c>
      <c r="O670" s="9"/>
    </row>
    <row r="671" spans="8:15">
      <c r="H671" s="247">
        <v>1298</v>
      </c>
      <c r="I671" s="2">
        <f t="shared" si="55"/>
        <v>938.59999999999991</v>
      </c>
      <c r="J671" s="2">
        <f t="shared" si="51"/>
        <v>1038.5999999999999</v>
      </c>
      <c r="K671" s="168">
        <f t="shared" si="53"/>
        <v>938.59999999999991</v>
      </c>
      <c r="L671" s="7">
        <f t="shared" si="52"/>
        <v>1138.5999999999999</v>
      </c>
      <c r="M671" s="7">
        <f t="shared" si="54"/>
        <v>1298</v>
      </c>
      <c r="O671" s="9"/>
    </row>
    <row r="672" spans="8:15">
      <c r="H672" s="247">
        <v>1300</v>
      </c>
      <c r="I672" s="2">
        <f t="shared" si="55"/>
        <v>939.99999999999989</v>
      </c>
      <c r="J672" s="2">
        <f t="shared" si="51"/>
        <v>1040</v>
      </c>
      <c r="K672" s="168">
        <f t="shared" si="53"/>
        <v>939.99999999999989</v>
      </c>
      <c r="L672" s="7">
        <f t="shared" si="52"/>
        <v>1140</v>
      </c>
      <c r="M672" s="7">
        <f t="shared" si="54"/>
        <v>1300</v>
      </c>
      <c r="O672" s="9"/>
    </row>
    <row r="673" spans="8:15">
      <c r="H673" s="247">
        <v>1302</v>
      </c>
      <c r="I673" s="2">
        <f t="shared" si="55"/>
        <v>941.4</v>
      </c>
      <c r="J673" s="2">
        <f t="shared" si="51"/>
        <v>1041.4000000000001</v>
      </c>
      <c r="K673" s="168">
        <f t="shared" si="53"/>
        <v>941.4</v>
      </c>
      <c r="L673" s="7">
        <f t="shared" si="52"/>
        <v>1141.4000000000001</v>
      </c>
      <c r="M673" s="7">
        <f t="shared" si="54"/>
        <v>1302</v>
      </c>
      <c r="O673" s="9"/>
    </row>
    <row r="674" spans="8:15">
      <c r="H674" s="247">
        <v>1304</v>
      </c>
      <c r="I674" s="2">
        <f t="shared" si="55"/>
        <v>942.8</v>
      </c>
      <c r="J674" s="2">
        <f t="shared" si="51"/>
        <v>1042.8</v>
      </c>
      <c r="K674" s="168">
        <f t="shared" si="53"/>
        <v>942.8</v>
      </c>
      <c r="L674" s="7">
        <f t="shared" si="52"/>
        <v>1142.8</v>
      </c>
      <c r="M674" s="7">
        <f t="shared" si="54"/>
        <v>1304</v>
      </c>
      <c r="O674" s="9"/>
    </row>
    <row r="675" spans="8:15">
      <c r="H675" s="247">
        <v>1306</v>
      </c>
      <c r="I675" s="2">
        <f t="shared" si="55"/>
        <v>944.19999999999993</v>
      </c>
      <c r="J675" s="2">
        <f t="shared" si="51"/>
        <v>1044.1999999999998</v>
      </c>
      <c r="K675" s="168">
        <f t="shared" si="53"/>
        <v>944.19999999999993</v>
      </c>
      <c r="L675" s="7">
        <f t="shared" si="52"/>
        <v>1144.1999999999998</v>
      </c>
      <c r="M675" s="7">
        <f t="shared" si="54"/>
        <v>1306</v>
      </c>
      <c r="O675" s="9"/>
    </row>
    <row r="676" spans="8:15">
      <c r="H676" s="247">
        <v>1308</v>
      </c>
      <c r="I676" s="2">
        <f t="shared" si="55"/>
        <v>945.59999999999991</v>
      </c>
      <c r="J676" s="2">
        <f t="shared" si="51"/>
        <v>1045.5999999999999</v>
      </c>
      <c r="K676" s="168">
        <f t="shared" si="53"/>
        <v>945.59999999999991</v>
      </c>
      <c r="L676" s="7">
        <f t="shared" si="52"/>
        <v>1145.5999999999999</v>
      </c>
      <c r="M676" s="7">
        <f t="shared" si="54"/>
        <v>1308</v>
      </c>
      <c r="O676" s="9"/>
    </row>
    <row r="677" spans="8:15">
      <c r="H677" s="247">
        <v>1310</v>
      </c>
      <c r="I677" s="2">
        <f t="shared" si="55"/>
        <v>946.99999999999989</v>
      </c>
      <c r="J677" s="2">
        <f t="shared" si="51"/>
        <v>1047</v>
      </c>
      <c r="K677" s="168">
        <f t="shared" si="53"/>
        <v>946.99999999999989</v>
      </c>
      <c r="L677" s="7">
        <f t="shared" si="52"/>
        <v>1147</v>
      </c>
      <c r="M677" s="7">
        <f t="shared" si="54"/>
        <v>1310</v>
      </c>
      <c r="O677" s="9"/>
    </row>
    <row r="678" spans="8:15">
      <c r="H678" s="247">
        <v>1312</v>
      </c>
      <c r="I678" s="2">
        <f t="shared" si="55"/>
        <v>948.4</v>
      </c>
      <c r="J678" s="2">
        <f t="shared" si="51"/>
        <v>1048.4000000000001</v>
      </c>
      <c r="K678" s="168">
        <f t="shared" si="53"/>
        <v>948.4</v>
      </c>
      <c r="L678" s="7">
        <f t="shared" si="52"/>
        <v>1148.4000000000001</v>
      </c>
      <c r="M678" s="7">
        <f t="shared" si="54"/>
        <v>1312</v>
      </c>
      <c r="O678" s="9"/>
    </row>
    <row r="679" spans="8:15">
      <c r="H679" s="247">
        <v>1314</v>
      </c>
      <c r="I679" s="2">
        <f t="shared" si="55"/>
        <v>949.8</v>
      </c>
      <c r="J679" s="2">
        <f t="shared" si="51"/>
        <v>1049.8</v>
      </c>
      <c r="K679" s="168">
        <f t="shared" si="53"/>
        <v>949.8</v>
      </c>
      <c r="L679" s="7">
        <f t="shared" si="52"/>
        <v>1149.8</v>
      </c>
      <c r="M679" s="7">
        <f t="shared" si="54"/>
        <v>1314</v>
      </c>
      <c r="O679" s="9"/>
    </row>
    <row r="680" spans="8:15">
      <c r="H680" s="247">
        <v>1316</v>
      </c>
      <c r="I680" s="2">
        <f t="shared" si="55"/>
        <v>951.19999999999993</v>
      </c>
      <c r="J680" s="2">
        <f t="shared" si="51"/>
        <v>1051.1999999999998</v>
      </c>
      <c r="K680" s="168">
        <f t="shared" si="53"/>
        <v>951.19999999999993</v>
      </c>
      <c r="L680" s="7">
        <f t="shared" si="52"/>
        <v>1151.1999999999998</v>
      </c>
      <c r="M680" s="7">
        <f t="shared" si="54"/>
        <v>1316</v>
      </c>
      <c r="O680" s="9"/>
    </row>
    <row r="681" spans="8:15">
      <c r="H681" s="247">
        <v>1318</v>
      </c>
      <c r="I681" s="2">
        <f t="shared" si="55"/>
        <v>952.59999999999991</v>
      </c>
      <c r="J681" s="2">
        <f t="shared" si="51"/>
        <v>1052.5999999999999</v>
      </c>
      <c r="K681" s="168">
        <f t="shared" si="53"/>
        <v>952.59999999999991</v>
      </c>
      <c r="L681" s="7">
        <f t="shared" si="52"/>
        <v>1152.5999999999999</v>
      </c>
      <c r="M681" s="7">
        <f t="shared" si="54"/>
        <v>1318</v>
      </c>
      <c r="O681" s="9"/>
    </row>
    <row r="682" spans="8:15">
      <c r="H682" s="247">
        <v>1320</v>
      </c>
      <c r="I682" s="2">
        <f t="shared" si="55"/>
        <v>953.99999999999989</v>
      </c>
      <c r="J682" s="2">
        <f t="shared" si="51"/>
        <v>1054</v>
      </c>
      <c r="K682" s="168">
        <f t="shared" si="53"/>
        <v>953.99999999999989</v>
      </c>
      <c r="L682" s="7">
        <f t="shared" si="52"/>
        <v>1154</v>
      </c>
      <c r="M682" s="7">
        <f t="shared" si="54"/>
        <v>1320</v>
      </c>
      <c r="O682" s="9"/>
    </row>
    <row r="683" spans="8:15">
      <c r="H683" s="247">
        <v>1322</v>
      </c>
      <c r="I683" s="2">
        <f t="shared" si="55"/>
        <v>955.4</v>
      </c>
      <c r="J683" s="2">
        <f t="shared" si="51"/>
        <v>1055.4000000000001</v>
      </c>
      <c r="K683" s="168">
        <f t="shared" si="53"/>
        <v>955.4</v>
      </c>
      <c r="L683" s="7">
        <f t="shared" si="52"/>
        <v>1155.4000000000001</v>
      </c>
      <c r="M683" s="7">
        <f t="shared" si="54"/>
        <v>1322</v>
      </c>
      <c r="O683" s="9"/>
    </row>
    <row r="684" spans="8:15">
      <c r="H684" s="247">
        <v>1324</v>
      </c>
      <c r="I684" s="2">
        <f t="shared" si="55"/>
        <v>956.8</v>
      </c>
      <c r="J684" s="2">
        <f t="shared" si="51"/>
        <v>1056.8</v>
      </c>
      <c r="K684" s="168">
        <f t="shared" si="53"/>
        <v>956.8</v>
      </c>
      <c r="L684" s="7">
        <f t="shared" si="52"/>
        <v>1156.8</v>
      </c>
      <c r="M684" s="7">
        <f t="shared" si="54"/>
        <v>1324</v>
      </c>
      <c r="O684" s="9"/>
    </row>
    <row r="685" spans="8:15">
      <c r="H685" s="247">
        <v>1326</v>
      </c>
      <c r="I685" s="2">
        <f t="shared" si="55"/>
        <v>958.19999999999993</v>
      </c>
      <c r="J685" s="2">
        <f t="shared" si="51"/>
        <v>1058.1999999999998</v>
      </c>
      <c r="K685" s="168">
        <f t="shared" si="53"/>
        <v>958.19999999999993</v>
      </c>
      <c r="L685" s="7">
        <f t="shared" si="52"/>
        <v>1158.1999999999998</v>
      </c>
      <c r="M685" s="7">
        <f t="shared" si="54"/>
        <v>1326</v>
      </c>
      <c r="O685" s="9"/>
    </row>
    <row r="686" spans="8:15">
      <c r="H686" s="247">
        <v>1328</v>
      </c>
      <c r="I686" s="2">
        <f t="shared" si="55"/>
        <v>959.59999999999991</v>
      </c>
      <c r="J686" s="2">
        <f t="shared" si="51"/>
        <v>1059.5999999999999</v>
      </c>
      <c r="K686" s="168">
        <f t="shared" si="53"/>
        <v>959.59999999999991</v>
      </c>
      <c r="L686" s="7">
        <f t="shared" si="52"/>
        <v>1159.5999999999999</v>
      </c>
      <c r="M686" s="7">
        <f t="shared" si="54"/>
        <v>1328</v>
      </c>
      <c r="O686" s="9"/>
    </row>
    <row r="687" spans="8:15">
      <c r="H687" s="247">
        <v>1330</v>
      </c>
      <c r="I687" s="2">
        <f t="shared" si="55"/>
        <v>960.99999999999989</v>
      </c>
      <c r="J687" s="2">
        <f t="shared" si="51"/>
        <v>1061</v>
      </c>
      <c r="K687" s="168">
        <f t="shared" si="53"/>
        <v>960.99999999999989</v>
      </c>
      <c r="L687" s="7">
        <f t="shared" si="52"/>
        <v>1161</v>
      </c>
      <c r="M687" s="7">
        <f t="shared" si="54"/>
        <v>1330</v>
      </c>
      <c r="O687" s="9"/>
    </row>
    <row r="688" spans="8:15">
      <c r="H688" s="247">
        <v>1332</v>
      </c>
      <c r="I688" s="2">
        <f t="shared" si="55"/>
        <v>962.4</v>
      </c>
      <c r="J688" s="2">
        <f t="shared" si="51"/>
        <v>1062.4000000000001</v>
      </c>
      <c r="K688" s="168">
        <f t="shared" si="53"/>
        <v>962.4</v>
      </c>
      <c r="L688" s="7">
        <f t="shared" si="52"/>
        <v>1162.4000000000001</v>
      </c>
      <c r="M688" s="7">
        <f t="shared" si="54"/>
        <v>1332</v>
      </c>
      <c r="O688" s="9"/>
    </row>
    <row r="689" spans="8:15">
      <c r="H689" s="247">
        <v>1334</v>
      </c>
      <c r="I689" s="2">
        <f t="shared" si="55"/>
        <v>963.8</v>
      </c>
      <c r="J689" s="2">
        <f t="shared" si="51"/>
        <v>1063.8</v>
      </c>
      <c r="K689" s="168">
        <f t="shared" si="53"/>
        <v>963.8</v>
      </c>
      <c r="L689" s="7">
        <f t="shared" si="52"/>
        <v>1163.8</v>
      </c>
      <c r="M689" s="7">
        <f t="shared" si="54"/>
        <v>1334</v>
      </c>
      <c r="O689" s="9"/>
    </row>
    <row r="690" spans="8:15">
      <c r="H690" s="247">
        <v>1336</v>
      </c>
      <c r="I690" s="2">
        <f t="shared" si="55"/>
        <v>965.19999999999993</v>
      </c>
      <c r="J690" s="2">
        <f t="shared" si="51"/>
        <v>1065.1999999999998</v>
      </c>
      <c r="K690" s="168">
        <f t="shared" si="53"/>
        <v>965.19999999999993</v>
      </c>
      <c r="L690" s="7">
        <f t="shared" si="52"/>
        <v>1165.1999999999998</v>
      </c>
      <c r="M690" s="7">
        <f t="shared" si="54"/>
        <v>1336</v>
      </c>
      <c r="O690" s="9"/>
    </row>
    <row r="691" spans="8:15">
      <c r="H691" s="247">
        <v>1338</v>
      </c>
      <c r="I691" s="2">
        <f t="shared" si="55"/>
        <v>966.59999999999991</v>
      </c>
      <c r="J691" s="2">
        <f t="shared" si="51"/>
        <v>1066.5999999999999</v>
      </c>
      <c r="K691" s="168">
        <f t="shared" si="53"/>
        <v>966.59999999999991</v>
      </c>
      <c r="L691" s="7">
        <f t="shared" si="52"/>
        <v>1166.5999999999999</v>
      </c>
      <c r="M691" s="7">
        <f t="shared" si="54"/>
        <v>1338</v>
      </c>
      <c r="O691" s="9"/>
    </row>
    <row r="692" spans="8:15">
      <c r="H692" s="247">
        <v>1340</v>
      </c>
      <c r="I692" s="2">
        <f t="shared" si="55"/>
        <v>967.99999999999989</v>
      </c>
      <c r="J692" s="2">
        <f t="shared" si="51"/>
        <v>1068</v>
      </c>
      <c r="K692" s="168">
        <f t="shared" si="53"/>
        <v>967.99999999999989</v>
      </c>
      <c r="L692" s="7">
        <f t="shared" si="52"/>
        <v>1168</v>
      </c>
      <c r="M692" s="7">
        <f t="shared" si="54"/>
        <v>1340</v>
      </c>
      <c r="O692" s="9"/>
    </row>
    <row r="693" spans="8:15">
      <c r="H693" s="247">
        <v>1342</v>
      </c>
      <c r="I693" s="2">
        <f t="shared" si="55"/>
        <v>969.4</v>
      </c>
      <c r="J693" s="2">
        <f t="shared" si="51"/>
        <v>1069.4000000000001</v>
      </c>
      <c r="K693" s="168">
        <f t="shared" si="53"/>
        <v>969.4</v>
      </c>
      <c r="L693" s="7">
        <f t="shared" si="52"/>
        <v>1169.4000000000001</v>
      </c>
      <c r="M693" s="7">
        <f t="shared" si="54"/>
        <v>1342</v>
      </c>
      <c r="O693" s="9"/>
    </row>
    <row r="694" spans="8:15">
      <c r="H694" s="247">
        <v>1344</v>
      </c>
      <c r="I694" s="2">
        <f t="shared" si="55"/>
        <v>970.8</v>
      </c>
      <c r="J694" s="2">
        <f t="shared" si="51"/>
        <v>1070.8</v>
      </c>
      <c r="K694" s="168">
        <f t="shared" si="53"/>
        <v>970.8</v>
      </c>
      <c r="L694" s="7">
        <f t="shared" si="52"/>
        <v>1170.8</v>
      </c>
      <c r="M694" s="7">
        <f t="shared" si="54"/>
        <v>1344</v>
      </c>
      <c r="O694" s="9"/>
    </row>
    <row r="695" spans="8:15">
      <c r="H695" s="247">
        <v>1346</v>
      </c>
      <c r="I695" s="2">
        <f t="shared" si="55"/>
        <v>972.19999999999993</v>
      </c>
      <c r="J695" s="2">
        <f t="shared" si="51"/>
        <v>1072.1999999999998</v>
      </c>
      <c r="K695" s="168">
        <f t="shared" si="53"/>
        <v>972.19999999999993</v>
      </c>
      <c r="L695" s="7">
        <f t="shared" si="52"/>
        <v>1172.1999999999998</v>
      </c>
      <c r="M695" s="7">
        <f t="shared" si="54"/>
        <v>1346</v>
      </c>
      <c r="O695" s="9"/>
    </row>
    <row r="696" spans="8:15">
      <c r="H696" s="247">
        <v>1348</v>
      </c>
      <c r="I696" s="2">
        <f t="shared" si="55"/>
        <v>973.59999999999991</v>
      </c>
      <c r="J696" s="2">
        <f t="shared" si="51"/>
        <v>1073.5999999999999</v>
      </c>
      <c r="K696" s="168">
        <f t="shared" si="53"/>
        <v>973.59999999999991</v>
      </c>
      <c r="L696" s="7">
        <f t="shared" si="52"/>
        <v>1173.5999999999999</v>
      </c>
      <c r="M696" s="7">
        <f t="shared" si="54"/>
        <v>1348</v>
      </c>
      <c r="O696" s="9"/>
    </row>
    <row r="697" spans="8:15">
      <c r="H697" s="247">
        <v>1350</v>
      </c>
      <c r="I697" s="2">
        <f t="shared" si="55"/>
        <v>974.99999999999989</v>
      </c>
      <c r="J697" s="2">
        <f t="shared" si="51"/>
        <v>1075</v>
      </c>
      <c r="K697" s="168">
        <f t="shared" si="53"/>
        <v>974.99999999999989</v>
      </c>
      <c r="L697" s="7">
        <f t="shared" si="52"/>
        <v>1175</v>
      </c>
      <c r="M697" s="7">
        <f t="shared" si="54"/>
        <v>1350</v>
      </c>
      <c r="O697" s="9"/>
    </row>
    <row r="698" spans="8:15">
      <c r="H698" s="247">
        <v>1352</v>
      </c>
      <c r="I698" s="2">
        <f t="shared" si="55"/>
        <v>976.4</v>
      </c>
      <c r="J698" s="2">
        <f t="shared" si="51"/>
        <v>1076.4000000000001</v>
      </c>
      <c r="K698" s="168">
        <f t="shared" si="53"/>
        <v>976.4</v>
      </c>
      <c r="L698" s="7">
        <f t="shared" si="52"/>
        <v>1176.4000000000001</v>
      </c>
      <c r="M698" s="7">
        <f t="shared" si="54"/>
        <v>1352</v>
      </c>
      <c r="O698" s="9"/>
    </row>
    <row r="699" spans="8:15">
      <c r="H699" s="247">
        <v>1354</v>
      </c>
      <c r="I699" s="2">
        <f t="shared" si="55"/>
        <v>977.8</v>
      </c>
      <c r="J699" s="2">
        <f t="shared" si="51"/>
        <v>1077.8</v>
      </c>
      <c r="K699" s="168">
        <f t="shared" si="53"/>
        <v>977.8</v>
      </c>
      <c r="L699" s="7">
        <f t="shared" si="52"/>
        <v>1177.8</v>
      </c>
      <c r="M699" s="7">
        <f t="shared" si="54"/>
        <v>1354</v>
      </c>
      <c r="O699" s="9"/>
    </row>
    <row r="700" spans="8:15">
      <c r="H700" s="247">
        <v>1356</v>
      </c>
      <c r="I700" s="2">
        <f t="shared" si="55"/>
        <v>979.19999999999993</v>
      </c>
      <c r="J700" s="2">
        <f t="shared" si="51"/>
        <v>1079.1999999999998</v>
      </c>
      <c r="K700" s="168">
        <f t="shared" si="53"/>
        <v>979.19999999999993</v>
      </c>
      <c r="L700" s="7">
        <f t="shared" si="52"/>
        <v>1179.1999999999998</v>
      </c>
      <c r="M700" s="7">
        <f t="shared" si="54"/>
        <v>1356</v>
      </c>
      <c r="O700" s="9"/>
    </row>
    <row r="701" spans="8:15">
      <c r="H701" s="247">
        <v>1358</v>
      </c>
      <c r="I701" s="2">
        <f t="shared" si="55"/>
        <v>980.59999999999991</v>
      </c>
      <c r="J701" s="2">
        <f t="shared" si="51"/>
        <v>1080.5999999999999</v>
      </c>
      <c r="K701" s="168">
        <f t="shared" si="53"/>
        <v>980.59999999999991</v>
      </c>
      <c r="L701" s="7">
        <f t="shared" si="52"/>
        <v>1180.5999999999999</v>
      </c>
      <c r="M701" s="7">
        <f t="shared" si="54"/>
        <v>1358</v>
      </c>
      <c r="O701" s="9"/>
    </row>
    <row r="702" spans="8:15">
      <c r="H702" s="247">
        <v>1360</v>
      </c>
      <c r="I702" s="2">
        <f t="shared" si="55"/>
        <v>981.99999999999989</v>
      </c>
      <c r="J702" s="2">
        <f t="shared" si="51"/>
        <v>1082</v>
      </c>
      <c r="K702" s="168">
        <f t="shared" si="53"/>
        <v>981.99999999999989</v>
      </c>
      <c r="L702" s="7">
        <f t="shared" si="52"/>
        <v>1182</v>
      </c>
      <c r="M702" s="7">
        <f t="shared" si="54"/>
        <v>1360</v>
      </c>
      <c r="O702" s="9"/>
    </row>
    <row r="703" spans="8:15">
      <c r="H703" s="247">
        <v>1362</v>
      </c>
      <c r="I703" s="2">
        <f t="shared" si="55"/>
        <v>983.4</v>
      </c>
      <c r="J703" s="2">
        <f t="shared" si="51"/>
        <v>1083.4000000000001</v>
      </c>
      <c r="K703" s="168">
        <f t="shared" si="53"/>
        <v>983.4</v>
      </c>
      <c r="L703" s="7">
        <f t="shared" si="52"/>
        <v>1183.4000000000001</v>
      </c>
      <c r="M703" s="7">
        <f t="shared" si="54"/>
        <v>1362</v>
      </c>
      <c r="O703" s="9"/>
    </row>
    <row r="704" spans="8:15">
      <c r="H704" s="247">
        <v>1364</v>
      </c>
      <c r="I704" s="2">
        <f t="shared" si="55"/>
        <v>984.8</v>
      </c>
      <c r="J704" s="2">
        <f t="shared" si="51"/>
        <v>1084.8</v>
      </c>
      <c r="K704" s="168">
        <f t="shared" si="53"/>
        <v>984.8</v>
      </c>
      <c r="L704" s="7">
        <f t="shared" si="52"/>
        <v>1184.8</v>
      </c>
      <c r="M704" s="7">
        <f t="shared" si="54"/>
        <v>1364</v>
      </c>
      <c r="O704" s="9"/>
    </row>
    <row r="705" spans="8:15">
      <c r="H705" s="247">
        <v>1366</v>
      </c>
      <c r="I705" s="2">
        <f t="shared" si="55"/>
        <v>986.19999999999993</v>
      </c>
      <c r="J705" s="2">
        <f t="shared" si="51"/>
        <v>1086.1999999999998</v>
      </c>
      <c r="K705" s="168">
        <f t="shared" si="53"/>
        <v>986.19999999999993</v>
      </c>
      <c r="L705" s="7">
        <f t="shared" si="52"/>
        <v>1186.1999999999998</v>
      </c>
      <c r="M705" s="7">
        <f t="shared" si="54"/>
        <v>1366</v>
      </c>
      <c r="O705" s="9"/>
    </row>
    <row r="706" spans="8:15">
      <c r="H706" s="247">
        <v>1368</v>
      </c>
      <c r="I706" s="2">
        <f t="shared" si="55"/>
        <v>987.59999999999991</v>
      </c>
      <c r="J706" s="2">
        <f t="shared" si="51"/>
        <v>1087.5999999999999</v>
      </c>
      <c r="K706" s="168">
        <f t="shared" si="53"/>
        <v>987.59999999999991</v>
      </c>
      <c r="L706" s="7">
        <f t="shared" si="52"/>
        <v>1187.5999999999999</v>
      </c>
      <c r="M706" s="7">
        <f t="shared" si="54"/>
        <v>1368</v>
      </c>
      <c r="O706" s="9"/>
    </row>
    <row r="707" spans="8:15">
      <c r="H707" s="247">
        <v>1370</v>
      </c>
      <c r="I707" s="2">
        <f t="shared" si="55"/>
        <v>988.99999999999989</v>
      </c>
      <c r="J707" s="2">
        <f t="shared" si="51"/>
        <v>1089</v>
      </c>
      <c r="K707" s="168">
        <f t="shared" si="53"/>
        <v>988.99999999999989</v>
      </c>
      <c r="L707" s="7">
        <f t="shared" si="52"/>
        <v>1189</v>
      </c>
      <c r="M707" s="7">
        <f t="shared" si="54"/>
        <v>1370</v>
      </c>
      <c r="O707" s="9"/>
    </row>
    <row r="708" spans="8:15">
      <c r="H708" s="247">
        <v>1372</v>
      </c>
      <c r="I708" s="2">
        <f t="shared" si="55"/>
        <v>990.4</v>
      </c>
      <c r="J708" s="2">
        <f t="shared" si="51"/>
        <v>1090.4000000000001</v>
      </c>
      <c r="K708" s="168">
        <f t="shared" si="53"/>
        <v>990.4</v>
      </c>
      <c r="L708" s="7">
        <f t="shared" si="52"/>
        <v>1190.4000000000001</v>
      </c>
      <c r="M708" s="7">
        <f t="shared" si="54"/>
        <v>1372</v>
      </c>
      <c r="O708" s="9"/>
    </row>
    <row r="709" spans="8:15">
      <c r="H709" s="247">
        <v>1374</v>
      </c>
      <c r="I709" s="2">
        <f t="shared" si="55"/>
        <v>991.8</v>
      </c>
      <c r="J709" s="2">
        <f t="shared" si="51"/>
        <v>1091.8</v>
      </c>
      <c r="K709" s="168">
        <f t="shared" si="53"/>
        <v>991.8</v>
      </c>
      <c r="L709" s="7">
        <f t="shared" si="52"/>
        <v>1191.8</v>
      </c>
      <c r="M709" s="7">
        <f t="shared" si="54"/>
        <v>1374</v>
      </c>
      <c r="O709" s="9"/>
    </row>
    <row r="710" spans="8:15">
      <c r="H710" s="247">
        <v>1376</v>
      </c>
      <c r="I710" s="2">
        <f t="shared" si="55"/>
        <v>993.19999999999993</v>
      </c>
      <c r="J710" s="2">
        <f t="shared" si="51"/>
        <v>1093.1999999999998</v>
      </c>
      <c r="K710" s="168">
        <f t="shared" si="53"/>
        <v>993.19999999999993</v>
      </c>
      <c r="L710" s="7">
        <f t="shared" si="52"/>
        <v>1193.1999999999998</v>
      </c>
      <c r="M710" s="7">
        <f t="shared" si="54"/>
        <v>1376</v>
      </c>
      <c r="O710" s="9"/>
    </row>
    <row r="711" spans="8:15">
      <c r="H711" s="247">
        <v>1378</v>
      </c>
      <c r="I711" s="2">
        <f t="shared" si="55"/>
        <v>994.59999999999991</v>
      </c>
      <c r="J711" s="2">
        <f t="shared" si="51"/>
        <v>1094.5999999999999</v>
      </c>
      <c r="K711" s="168">
        <f t="shared" si="53"/>
        <v>994.59999999999991</v>
      </c>
      <c r="L711" s="7">
        <f t="shared" si="52"/>
        <v>1194.5999999999999</v>
      </c>
      <c r="M711" s="7">
        <f t="shared" si="54"/>
        <v>1378</v>
      </c>
      <c r="O711" s="9"/>
    </row>
    <row r="712" spans="8:15">
      <c r="H712" s="247">
        <v>1380</v>
      </c>
      <c r="I712" s="2">
        <f t="shared" si="55"/>
        <v>995.99999999999989</v>
      </c>
      <c r="J712" s="2">
        <f t="shared" si="51"/>
        <v>1096</v>
      </c>
      <c r="K712" s="168">
        <f t="shared" si="53"/>
        <v>995.99999999999989</v>
      </c>
      <c r="L712" s="7">
        <f t="shared" si="52"/>
        <v>1196</v>
      </c>
      <c r="M712" s="7">
        <f t="shared" si="54"/>
        <v>1380</v>
      </c>
      <c r="O712" s="9"/>
    </row>
    <row r="713" spans="8:15">
      <c r="H713" s="247">
        <v>1382</v>
      </c>
      <c r="I713" s="2">
        <f t="shared" si="55"/>
        <v>997.4</v>
      </c>
      <c r="J713" s="2">
        <f t="shared" si="51"/>
        <v>1097.4000000000001</v>
      </c>
      <c r="K713" s="168">
        <f t="shared" si="53"/>
        <v>997.4</v>
      </c>
      <c r="L713" s="7">
        <f t="shared" si="52"/>
        <v>1197.4000000000001</v>
      </c>
      <c r="M713" s="7">
        <f t="shared" si="54"/>
        <v>1382</v>
      </c>
      <c r="O713" s="9"/>
    </row>
    <row r="714" spans="8:15">
      <c r="H714" s="247">
        <v>1384</v>
      </c>
      <c r="I714" s="2">
        <f t="shared" si="55"/>
        <v>998.8</v>
      </c>
      <c r="J714" s="2">
        <f t="shared" si="51"/>
        <v>1098.8</v>
      </c>
      <c r="K714" s="168">
        <f t="shared" si="53"/>
        <v>998.8</v>
      </c>
      <c r="L714" s="7">
        <f t="shared" si="52"/>
        <v>1198.8</v>
      </c>
      <c r="M714" s="7">
        <f t="shared" si="54"/>
        <v>1384</v>
      </c>
      <c r="O714" s="9"/>
    </row>
    <row r="715" spans="8:15">
      <c r="H715" s="247">
        <v>1386</v>
      </c>
      <c r="I715" s="2">
        <f t="shared" si="55"/>
        <v>1000.1999999999999</v>
      </c>
      <c r="J715" s="2">
        <f t="shared" si="51"/>
        <v>1100.1999999999998</v>
      </c>
      <c r="K715" s="168">
        <f t="shared" si="53"/>
        <v>1000.1999999999999</v>
      </c>
      <c r="L715" s="7">
        <f t="shared" si="52"/>
        <v>1200.1999999999998</v>
      </c>
      <c r="M715" s="7">
        <f t="shared" si="54"/>
        <v>1386</v>
      </c>
      <c r="O715" s="9"/>
    </row>
    <row r="716" spans="8:15">
      <c r="H716" s="247">
        <v>1388</v>
      </c>
      <c r="I716" s="2">
        <f t="shared" si="55"/>
        <v>1001.5999999999999</v>
      </c>
      <c r="J716" s="2">
        <f t="shared" si="51"/>
        <v>1101.5999999999999</v>
      </c>
      <c r="K716" s="168">
        <f t="shared" si="53"/>
        <v>1001.5999999999999</v>
      </c>
      <c r="L716" s="7">
        <f t="shared" si="52"/>
        <v>1201.5999999999999</v>
      </c>
      <c r="M716" s="7">
        <f t="shared" si="54"/>
        <v>1388</v>
      </c>
      <c r="O716" s="9"/>
    </row>
    <row r="717" spans="8:15">
      <c r="H717" s="247">
        <v>1390</v>
      </c>
      <c r="I717" s="2">
        <f t="shared" si="55"/>
        <v>1002.9999999999999</v>
      </c>
      <c r="J717" s="2">
        <f t="shared" si="51"/>
        <v>1103</v>
      </c>
      <c r="K717" s="168">
        <f t="shared" si="53"/>
        <v>1002.9999999999999</v>
      </c>
      <c r="L717" s="7">
        <f t="shared" si="52"/>
        <v>1203</v>
      </c>
      <c r="M717" s="7">
        <f t="shared" si="54"/>
        <v>1390</v>
      </c>
      <c r="O717" s="9"/>
    </row>
    <row r="718" spans="8:15">
      <c r="H718" s="247">
        <v>1392</v>
      </c>
      <c r="I718" s="2">
        <f t="shared" si="55"/>
        <v>1004.4</v>
      </c>
      <c r="J718" s="2">
        <f t="shared" si="51"/>
        <v>1104.4000000000001</v>
      </c>
      <c r="K718" s="168">
        <f t="shared" si="53"/>
        <v>1004.4</v>
      </c>
      <c r="L718" s="7">
        <f t="shared" si="52"/>
        <v>1204.4000000000001</v>
      </c>
      <c r="M718" s="7">
        <f t="shared" si="54"/>
        <v>1392</v>
      </c>
      <c r="O718" s="9"/>
    </row>
    <row r="719" spans="8:15">
      <c r="H719" s="247">
        <v>1394</v>
      </c>
      <c r="I719" s="2">
        <f t="shared" si="55"/>
        <v>1005.8</v>
      </c>
      <c r="J719" s="2">
        <f t="shared" si="51"/>
        <v>1105.8</v>
      </c>
      <c r="K719" s="168">
        <f t="shared" si="53"/>
        <v>1005.8</v>
      </c>
      <c r="L719" s="7">
        <f t="shared" si="52"/>
        <v>1205.8</v>
      </c>
      <c r="M719" s="7">
        <f t="shared" si="54"/>
        <v>1394</v>
      </c>
      <c r="O719" s="9"/>
    </row>
    <row r="720" spans="8:15">
      <c r="H720" s="247">
        <v>1396</v>
      </c>
      <c r="I720" s="2">
        <f t="shared" si="55"/>
        <v>1007.1999999999999</v>
      </c>
      <c r="J720" s="2">
        <f t="shared" si="51"/>
        <v>1107.1999999999998</v>
      </c>
      <c r="K720" s="168">
        <f t="shared" si="53"/>
        <v>1007.1999999999999</v>
      </c>
      <c r="L720" s="7">
        <f t="shared" si="52"/>
        <v>1207.1999999999998</v>
      </c>
      <c r="M720" s="7">
        <f t="shared" si="54"/>
        <v>1396</v>
      </c>
      <c r="O720" s="9"/>
    </row>
    <row r="721" spans="8:15">
      <c r="H721" s="247">
        <v>1398</v>
      </c>
      <c r="I721" s="2">
        <f t="shared" si="55"/>
        <v>1008.5999999999999</v>
      </c>
      <c r="J721" s="2">
        <f t="shared" si="51"/>
        <v>1108.5999999999999</v>
      </c>
      <c r="K721" s="168">
        <f t="shared" si="53"/>
        <v>1008.5999999999999</v>
      </c>
      <c r="L721" s="7">
        <f t="shared" si="52"/>
        <v>1208.5999999999999</v>
      </c>
      <c r="M721" s="7">
        <f t="shared" si="54"/>
        <v>1398</v>
      </c>
      <c r="O721" s="9"/>
    </row>
    <row r="722" spans="8:15">
      <c r="H722" s="247">
        <v>1400</v>
      </c>
      <c r="I722" s="2">
        <f t="shared" si="55"/>
        <v>1009.9999999999999</v>
      </c>
      <c r="J722" s="2">
        <f t="shared" si="51"/>
        <v>1110</v>
      </c>
      <c r="K722" s="168">
        <f t="shared" si="53"/>
        <v>1009.9999999999999</v>
      </c>
      <c r="L722" s="7">
        <f t="shared" si="52"/>
        <v>1210</v>
      </c>
      <c r="M722" s="7">
        <f t="shared" si="54"/>
        <v>1400</v>
      </c>
      <c r="O722" s="9"/>
    </row>
    <row r="723" spans="8:15">
      <c r="H723" s="247">
        <v>1402</v>
      </c>
      <c r="I723" s="2">
        <f t="shared" si="55"/>
        <v>1011.4</v>
      </c>
      <c r="J723" s="2">
        <f t="shared" si="51"/>
        <v>1111.4000000000001</v>
      </c>
      <c r="K723" s="168">
        <f t="shared" si="53"/>
        <v>1011.4</v>
      </c>
      <c r="L723" s="7">
        <f t="shared" si="52"/>
        <v>1211.4000000000001</v>
      </c>
      <c r="M723" s="7">
        <f t="shared" si="54"/>
        <v>1402</v>
      </c>
      <c r="O723" s="9"/>
    </row>
    <row r="724" spans="8:15">
      <c r="H724" s="247">
        <v>1404</v>
      </c>
      <c r="I724" s="2">
        <f t="shared" si="55"/>
        <v>1012.8</v>
      </c>
      <c r="J724" s="2">
        <f t="shared" si="51"/>
        <v>1112.8</v>
      </c>
      <c r="K724" s="168">
        <f t="shared" si="53"/>
        <v>1012.8</v>
      </c>
      <c r="L724" s="7">
        <f t="shared" si="52"/>
        <v>1212.8</v>
      </c>
      <c r="M724" s="7">
        <f t="shared" si="54"/>
        <v>1404</v>
      </c>
      <c r="O724" s="9"/>
    </row>
    <row r="725" spans="8:15">
      <c r="H725" s="247">
        <v>1406</v>
      </c>
      <c r="I725" s="2">
        <f t="shared" si="55"/>
        <v>1014.1999999999999</v>
      </c>
      <c r="J725" s="2">
        <f t="shared" si="51"/>
        <v>1114.1999999999998</v>
      </c>
      <c r="K725" s="168">
        <f t="shared" si="53"/>
        <v>1014.1999999999999</v>
      </c>
      <c r="L725" s="7">
        <f t="shared" si="52"/>
        <v>1214.1999999999998</v>
      </c>
      <c r="M725" s="7">
        <f t="shared" si="54"/>
        <v>1406</v>
      </c>
      <c r="O725" s="9"/>
    </row>
    <row r="726" spans="8:15">
      <c r="H726" s="247">
        <v>1408</v>
      </c>
      <c r="I726" s="2">
        <f t="shared" si="55"/>
        <v>1015.5999999999999</v>
      </c>
      <c r="J726" s="2">
        <f t="shared" ref="J726:J772" si="56">I726+$D$9</f>
        <v>1115.5999999999999</v>
      </c>
      <c r="K726" s="168">
        <f t="shared" si="53"/>
        <v>1015.5999999999999</v>
      </c>
      <c r="L726" s="7">
        <f t="shared" ref="L726:L772" si="57">K726+$E$9</f>
        <v>1215.5999999999999</v>
      </c>
      <c r="M726" s="7">
        <f t="shared" si="54"/>
        <v>1408</v>
      </c>
      <c r="O726" s="9"/>
    </row>
    <row r="727" spans="8:15">
      <c r="H727" s="247">
        <v>1410</v>
      </c>
      <c r="I727" s="2">
        <f t="shared" si="55"/>
        <v>1016.9999999999999</v>
      </c>
      <c r="J727" s="2">
        <f t="shared" si="56"/>
        <v>1117</v>
      </c>
      <c r="K727" s="168">
        <f t="shared" ref="K727:K772" si="58">$E$10+$E$11*H727</f>
        <v>1016.9999999999999</v>
      </c>
      <c r="L727" s="7">
        <f t="shared" si="57"/>
        <v>1217</v>
      </c>
      <c r="M727" s="7">
        <f t="shared" ref="M727:M772" si="59">H727</f>
        <v>1410</v>
      </c>
      <c r="O727" s="9"/>
    </row>
    <row r="728" spans="8:15">
      <c r="H728" s="247">
        <v>1412</v>
      </c>
      <c r="I728" s="2">
        <f t="shared" ref="I728:I772" si="60">$D$10+$D$11*H728</f>
        <v>1018.4</v>
      </c>
      <c r="J728" s="2">
        <f t="shared" si="56"/>
        <v>1118.4000000000001</v>
      </c>
      <c r="K728" s="168">
        <f t="shared" si="58"/>
        <v>1018.4</v>
      </c>
      <c r="L728" s="7">
        <f t="shared" si="57"/>
        <v>1218.4000000000001</v>
      </c>
      <c r="M728" s="7">
        <f t="shared" si="59"/>
        <v>1412</v>
      </c>
      <c r="O728" s="9"/>
    </row>
    <row r="729" spans="8:15">
      <c r="H729" s="247">
        <v>1414</v>
      </c>
      <c r="I729" s="2">
        <f t="shared" si="60"/>
        <v>1019.8</v>
      </c>
      <c r="J729" s="2">
        <f t="shared" si="56"/>
        <v>1119.8</v>
      </c>
      <c r="K729" s="168">
        <f t="shared" si="58"/>
        <v>1019.8</v>
      </c>
      <c r="L729" s="7">
        <f t="shared" si="57"/>
        <v>1219.8</v>
      </c>
      <c r="M729" s="7">
        <f t="shared" si="59"/>
        <v>1414</v>
      </c>
      <c r="O729" s="9"/>
    </row>
    <row r="730" spans="8:15">
      <c r="H730" s="247">
        <v>1416</v>
      </c>
      <c r="I730" s="2">
        <f t="shared" si="60"/>
        <v>1021.1999999999999</v>
      </c>
      <c r="J730" s="2">
        <f t="shared" si="56"/>
        <v>1121.1999999999998</v>
      </c>
      <c r="K730" s="168">
        <f t="shared" si="58"/>
        <v>1021.1999999999999</v>
      </c>
      <c r="L730" s="7">
        <f t="shared" si="57"/>
        <v>1221.1999999999998</v>
      </c>
      <c r="M730" s="7">
        <f t="shared" si="59"/>
        <v>1416</v>
      </c>
      <c r="O730" s="9"/>
    </row>
    <row r="731" spans="8:15">
      <c r="H731" s="247">
        <v>1418</v>
      </c>
      <c r="I731" s="2">
        <f t="shared" si="60"/>
        <v>1022.5999999999999</v>
      </c>
      <c r="J731" s="2">
        <f t="shared" si="56"/>
        <v>1122.5999999999999</v>
      </c>
      <c r="K731" s="168">
        <f t="shared" si="58"/>
        <v>1022.5999999999999</v>
      </c>
      <c r="L731" s="7">
        <f t="shared" si="57"/>
        <v>1222.5999999999999</v>
      </c>
      <c r="M731" s="7">
        <f t="shared" si="59"/>
        <v>1418</v>
      </c>
      <c r="O731" s="9"/>
    </row>
    <row r="732" spans="8:15">
      <c r="H732" s="247">
        <v>1420</v>
      </c>
      <c r="I732" s="2">
        <f t="shared" si="60"/>
        <v>1023.9999999999999</v>
      </c>
      <c r="J732" s="2">
        <f t="shared" si="56"/>
        <v>1124</v>
      </c>
      <c r="K732" s="168">
        <f t="shared" si="58"/>
        <v>1023.9999999999999</v>
      </c>
      <c r="L732" s="7">
        <f t="shared" si="57"/>
        <v>1224</v>
      </c>
      <c r="M732" s="7">
        <f t="shared" si="59"/>
        <v>1420</v>
      </c>
      <c r="O732" s="9"/>
    </row>
    <row r="733" spans="8:15">
      <c r="H733" s="247">
        <v>1422</v>
      </c>
      <c r="I733" s="2">
        <f t="shared" si="60"/>
        <v>1025.4000000000001</v>
      </c>
      <c r="J733" s="2">
        <f t="shared" si="56"/>
        <v>1125.4000000000001</v>
      </c>
      <c r="K733" s="168">
        <f t="shared" si="58"/>
        <v>1025.4000000000001</v>
      </c>
      <c r="L733" s="7">
        <f t="shared" si="57"/>
        <v>1225.4000000000001</v>
      </c>
      <c r="M733" s="7">
        <f t="shared" si="59"/>
        <v>1422</v>
      </c>
      <c r="O733" s="9"/>
    </row>
    <row r="734" spans="8:15">
      <c r="H734" s="247">
        <v>1424</v>
      </c>
      <c r="I734" s="2">
        <f t="shared" si="60"/>
        <v>1026.8</v>
      </c>
      <c r="J734" s="2">
        <f t="shared" si="56"/>
        <v>1126.8</v>
      </c>
      <c r="K734" s="168">
        <f t="shared" si="58"/>
        <v>1026.8</v>
      </c>
      <c r="L734" s="7">
        <f t="shared" si="57"/>
        <v>1226.8</v>
      </c>
      <c r="M734" s="7">
        <f t="shared" si="59"/>
        <v>1424</v>
      </c>
      <c r="O734" s="9"/>
    </row>
    <row r="735" spans="8:15">
      <c r="H735" s="247">
        <v>1426</v>
      </c>
      <c r="I735" s="2">
        <f t="shared" si="60"/>
        <v>1028.1999999999998</v>
      </c>
      <c r="J735" s="2">
        <f t="shared" si="56"/>
        <v>1128.1999999999998</v>
      </c>
      <c r="K735" s="168">
        <f t="shared" si="58"/>
        <v>1028.1999999999998</v>
      </c>
      <c r="L735" s="7">
        <f t="shared" si="57"/>
        <v>1228.1999999999998</v>
      </c>
      <c r="M735" s="7">
        <f t="shared" si="59"/>
        <v>1426</v>
      </c>
      <c r="O735" s="9"/>
    </row>
    <row r="736" spans="8:15">
      <c r="H736" s="247">
        <v>1428</v>
      </c>
      <c r="I736" s="2">
        <f t="shared" si="60"/>
        <v>1029.5999999999999</v>
      </c>
      <c r="J736" s="2">
        <f t="shared" si="56"/>
        <v>1129.5999999999999</v>
      </c>
      <c r="K736" s="168">
        <f t="shared" si="58"/>
        <v>1029.5999999999999</v>
      </c>
      <c r="L736" s="7">
        <f t="shared" si="57"/>
        <v>1229.5999999999999</v>
      </c>
      <c r="M736" s="7">
        <f t="shared" si="59"/>
        <v>1428</v>
      </c>
      <c r="O736" s="9"/>
    </row>
    <row r="737" spans="8:15">
      <c r="H737" s="247">
        <v>1430</v>
      </c>
      <c r="I737" s="2">
        <f t="shared" si="60"/>
        <v>1031</v>
      </c>
      <c r="J737" s="2">
        <f t="shared" si="56"/>
        <v>1131</v>
      </c>
      <c r="K737" s="168">
        <f t="shared" si="58"/>
        <v>1031</v>
      </c>
      <c r="L737" s="7">
        <f t="shared" si="57"/>
        <v>1231</v>
      </c>
      <c r="M737" s="7">
        <f t="shared" si="59"/>
        <v>1430</v>
      </c>
      <c r="O737" s="9"/>
    </row>
    <row r="738" spans="8:15">
      <c r="H738" s="247">
        <v>1432</v>
      </c>
      <c r="I738" s="2">
        <f t="shared" si="60"/>
        <v>1032.4000000000001</v>
      </c>
      <c r="J738" s="2">
        <f t="shared" si="56"/>
        <v>1132.4000000000001</v>
      </c>
      <c r="K738" s="168">
        <f t="shared" si="58"/>
        <v>1032.4000000000001</v>
      </c>
      <c r="L738" s="7">
        <f t="shared" si="57"/>
        <v>1232.4000000000001</v>
      </c>
      <c r="M738" s="7">
        <f t="shared" si="59"/>
        <v>1432</v>
      </c>
      <c r="O738" s="9"/>
    </row>
    <row r="739" spans="8:15">
      <c r="H739" s="247">
        <v>1434</v>
      </c>
      <c r="I739" s="2">
        <f t="shared" si="60"/>
        <v>1033.8</v>
      </c>
      <c r="J739" s="2">
        <f t="shared" si="56"/>
        <v>1133.8</v>
      </c>
      <c r="K739" s="168">
        <f t="shared" si="58"/>
        <v>1033.8</v>
      </c>
      <c r="L739" s="7">
        <f t="shared" si="57"/>
        <v>1233.8</v>
      </c>
      <c r="M739" s="7">
        <f t="shared" si="59"/>
        <v>1434</v>
      </c>
      <c r="O739" s="9"/>
    </row>
    <row r="740" spans="8:15">
      <c r="H740" s="247">
        <v>1436</v>
      </c>
      <c r="I740" s="2">
        <f t="shared" si="60"/>
        <v>1035.1999999999998</v>
      </c>
      <c r="J740" s="2">
        <f t="shared" si="56"/>
        <v>1135.1999999999998</v>
      </c>
      <c r="K740" s="168">
        <f t="shared" si="58"/>
        <v>1035.1999999999998</v>
      </c>
      <c r="L740" s="7">
        <f t="shared" si="57"/>
        <v>1235.1999999999998</v>
      </c>
      <c r="M740" s="7">
        <f t="shared" si="59"/>
        <v>1436</v>
      </c>
      <c r="O740" s="9"/>
    </row>
    <row r="741" spans="8:15">
      <c r="H741" s="247">
        <v>1438</v>
      </c>
      <c r="I741" s="2">
        <f t="shared" si="60"/>
        <v>1036.5999999999999</v>
      </c>
      <c r="J741" s="2">
        <f t="shared" si="56"/>
        <v>1136.5999999999999</v>
      </c>
      <c r="K741" s="168">
        <f t="shared" si="58"/>
        <v>1036.5999999999999</v>
      </c>
      <c r="L741" s="7">
        <f t="shared" si="57"/>
        <v>1236.5999999999999</v>
      </c>
      <c r="M741" s="7">
        <f t="shared" si="59"/>
        <v>1438</v>
      </c>
      <c r="O741" s="9"/>
    </row>
    <row r="742" spans="8:15">
      <c r="H742" s="247">
        <v>1440</v>
      </c>
      <c r="I742" s="2">
        <f t="shared" si="60"/>
        <v>1038</v>
      </c>
      <c r="J742" s="2">
        <f t="shared" si="56"/>
        <v>1138</v>
      </c>
      <c r="K742" s="168">
        <f t="shared" si="58"/>
        <v>1038</v>
      </c>
      <c r="L742" s="7">
        <f t="shared" si="57"/>
        <v>1238</v>
      </c>
      <c r="M742" s="7">
        <f t="shared" si="59"/>
        <v>1440</v>
      </c>
      <c r="O742" s="9"/>
    </row>
    <row r="743" spans="8:15">
      <c r="H743" s="247">
        <v>1442</v>
      </c>
      <c r="I743" s="2">
        <f t="shared" si="60"/>
        <v>1039.4000000000001</v>
      </c>
      <c r="J743" s="2">
        <f t="shared" si="56"/>
        <v>1139.4000000000001</v>
      </c>
      <c r="K743" s="168">
        <f t="shared" si="58"/>
        <v>1039.4000000000001</v>
      </c>
      <c r="L743" s="7">
        <f t="shared" si="57"/>
        <v>1239.4000000000001</v>
      </c>
      <c r="M743" s="7">
        <f t="shared" si="59"/>
        <v>1442</v>
      </c>
      <c r="O743" s="9"/>
    </row>
    <row r="744" spans="8:15">
      <c r="H744" s="247">
        <v>1444</v>
      </c>
      <c r="I744" s="2">
        <f t="shared" si="60"/>
        <v>1040.8</v>
      </c>
      <c r="J744" s="2">
        <f t="shared" si="56"/>
        <v>1140.8</v>
      </c>
      <c r="K744" s="168">
        <f t="shared" si="58"/>
        <v>1040.8</v>
      </c>
      <c r="L744" s="7">
        <f t="shared" si="57"/>
        <v>1240.8</v>
      </c>
      <c r="M744" s="7">
        <f t="shared" si="59"/>
        <v>1444</v>
      </c>
      <c r="O744" s="9"/>
    </row>
    <row r="745" spans="8:15">
      <c r="H745" s="247">
        <v>1446</v>
      </c>
      <c r="I745" s="2">
        <f t="shared" si="60"/>
        <v>1042.1999999999998</v>
      </c>
      <c r="J745" s="2">
        <f t="shared" si="56"/>
        <v>1142.1999999999998</v>
      </c>
      <c r="K745" s="168">
        <f t="shared" si="58"/>
        <v>1042.1999999999998</v>
      </c>
      <c r="L745" s="7">
        <f t="shared" si="57"/>
        <v>1242.1999999999998</v>
      </c>
      <c r="M745" s="7">
        <f t="shared" si="59"/>
        <v>1446</v>
      </c>
      <c r="O745" s="9"/>
    </row>
    <row r="746" spans="8:15">
      <c r="H746" s="247">
        <v>1448</v>
      </c>
      <c r="I746" s="2">
        <f t="shared" si="60"/>
        <v>1043.5999999999999</v>
      </c>
      <c r="J746" s="2">
        <f t="shared" si="56"/>
        <v>1143.5999999999999</v>
      </c>
      <c r="K746" s="168">
        <f t="shared" si="58"/>
        <v>1043.5999999999999</v>
      </c>
      <c r="L746" s="7">
        <f t="shared" si="57"/>
        <v>1243.5999999999999</v>
      </c>
      <c r="M746" s="7">
        <f t="shared" si="59"/>
        <v>1448</v>
      </c>
      <c r="O746" s="9"/>
    </row>
    <row r="747" spans="8:15">
      <c r="H747" s="247">
        <v>1450</v>
      </c>
      <c r="I747" s="2">
        <f t="shared" si="60"/>
        <v>1045</v>
      </c>
      <c r="J747" s="2">
        <f t="shared" si="56"/>
        <v>1145</v>
      </c>
      <c r="K747" s="168">
        <f t="shared" si="58"/>
        <v>1045</v>
      </c>
      <c r="L747" s="7">
        <f t="shared" si="57"/>
        <v>1245</v>
      </c>
      <c r="M747" s="7">
        <f t="shared" si="59"/>
        <v>1450</v>
      </c>
      <c r="O747" s="9"/>
    </row>
    <row r="748" spans="8:15">
      <c r="H748" s="247">
        <v>1452</v>
      </c>
      <c r="I748" s="2">
        <f t="shared" si="60"/>
        <v>1046.4000000000001</v>
      </c>
      <c r="J748" s="2">
        <f t="shared" si="56"/>
        <v>1146.4000000000001</v>
      </c>
      <c r="K748" s="168">
        <f t="shared" si="58"/>
        <v>1046.4000000000001</v>
      </c>
      <c r="L748" s="7">
        <f t="shared" si="57"/>
        <v>1246.4000000000001</v>
      </c>
      <c r="M748" s="7">
        <f t="shared" si="59"/>
        <v>1452</v>
      </c>
      <c r="O748" s="9"/>
    </row>
    <row r="749" spans="8:15">
      <c r="H749" s="247">
        <v>1454</v>
      </c>
      <c r="I749" s="2">
        <f t="shared" si="60"/>
        <v>1047.8</v>
      </c>
      <c r="J749" s="2">
        <f t="shared" si="56"/>
        <v>1147.8</v>
      </c>
      <c r="K749" s="168">
        <f t="shared" si="58"/>
        <v>1047.8</v>
      </c>
      <c r="L749" s="7">
        <f t="shared" si="57"/>
        <v>1247.8</v>
      </c>
      <c r="M749" s="7">
        <f t="shared" si="59"/>
        <v>1454</v>
      </c>
      <c r="O749" s="9"/>
    </row>
    <row r="750" spans="8:15">
      <c r="H750" s="247">
        <v>1456</v>
      </c>
      <c r="I750" s="2">
        <f t="shared" si="60"/>
        <v>1049.1999999999998</v>
      </c>
      <c r="J750" s="2">
        <f t="shared" si="56"/>
        <v>1149.1999999999998</v>
      </c>
      <c r="K750" s="168">
        <f t="shared" si="58"/>
        <v>1049.1999999999998</v>
      </c>
      <c r="L750" s="7">
        <f t="shared" si="57"/>
        <v>1249.1999999999998</v>
      </c>
      <c r="M750" s="7">
        <f t="shared" si="59"/>
        <v>1456</v>
      </c>
      <c r="O750" s="9"/>
    </row>
    <row r="751" spans="8:15">
      <c r="H751" s="247">
        <v>1458</v>
      </c>
      <c r="I751" s="2">
        <f t="shared" si="60"/>
        <v>1050.5999999999999</v>
      </c>
      <c r="J751" s="2">
        <f t="shared" si="56"/>
        <v>1150.5999999999999</v>
      </c>
      <c r="K751" s="168">
        <f t="shared" si="58"/>
        <v>1050.5999999999999</v>
      </c>
      <c r="L751" s="7">
        <f t="shared" si="57"/>
        <v>1250.5999999999999</v>
      </c>
      <c r="M751" s="7">
        <f t="shared" si="59"/>
        <v>1458</v>
      </c>
      <c r="O751" s="9"/>
    </row>
    <row r="752" spans="8:15">
      <c r="H752" s="247">
        <v>1460</v>
      </c>
      <c r="I752" s="2">
        <f t="shared" si="60"/>
        <v>1052</v>
      </c>
      <c r="J752" s="2">
        <f t="shared" si="56"/>
        <v>1152</v>
      </c>
      <c r="K752" s="168">
        <f t="shared" si="58"/>
        <v>1052</v>
      </c>
      <c r="L752" s="7">
        <f t="shared" si="57"/>
        <v>1252</v>
      </c>
      <c r="M752" s="7">
        <f t="shared" si="59"/>
        <v>1460</v>
      </c>
      <c r="O752" s="9"/>
    </row>
    <row r="753" spans="8:15">
      <c r="H753" s="247">
        <v>1462</v>
      </c>
      <c r="I753" s="2">
        <f t="shared" si="60"/>
        <v>1053.4000000000001</v>
      </c>
      <c r="J753" s="2">
        <f t="shared" si="56"/>
        <v>1153.4000000000001</v>
      </c>
      <c r="K753" s="168">
        <f t="shared" si="58"/>
        <v>1053.4000000000001</v>
      </c>
      <c r="L753" s="7">
        <f t="shared" si="57"/>
        <v>1253.4000000000001</v>
      </c>
      <c r="M753" s="7">
        <f t="shared" si="59"/>
        <v>1462</v>
      </c>
      <c r="O753" s="9"/>
    </row>
    <row r="754" spans="8:15">
      <c r="H754" s="247">
        <v>1464</v>
      </c>
      <c r="I754" s="2">
        <f t="shared" si="60"/>
        <v>1054.8</v>
      </c>
      <c r="J754" s="2">
        <f t="shared" si="56"/>
        <v>1154.8</v>
      </c>
      <c r="K754" s="168">
        <f t="shared" si="58"/>
        <v>1054.8</v>
      </c>
      <c r="L754" s="7">
        <f t="shared" si="57"/>
        <v>1254.8</v>
      </c>
      <c r="M754" s="7">
        <f t="shared" si="59"/>
        <v>1464</v>
      </c>
      <c r="O754" s="9"/>
    </row>
    <row r="755" spans="8:15">
      <c r="H755" s="247">
        <v>1466</v>
      </c>
      <c r="I755" s="2">
        <f t="shared" si="60"/>
        <v>1056.2</v>
      </c>
      <c r="J755" s="2">
        <f t="shared" si="56"/>
        <v>1156.2</v>
      </c>
      <c r="K755" s="168">
        <f t="shared" si="58"/>
        <v>1056.2</v>
      </c>
      <c r="L755" s="7">
        <f t="shared" si="57"/>
        <v>1256.2</v>
      </c>
      <c r="M755" s="7">
        <f t="shared" si="59"/>
        <v>1466</v>
      </c>
      <c r="O755" s="9"/>
    </row>
    <row r="756" spans="8:15">
      <c r="H756" s="247">
        <v>1468</v>
      </c>
      <c r="I756" s="2">
        <f t="shared" si="60"/>
        <v>1057.5999999999999</v>
      </c>
      <c r="J756" s="2">
        <f t="shared" si="56"/>
        <v>1157.5999999999999</v>
      </c>
      <c r="K756" s="168">
        <f t="shared" si="58"/>
        <v>1057.5999999999999</v>
      </c>
      <c r="L756" s="7">
        <f t="shared" si="57"/>
        <v>1257.5999999999999</v>
      </c>
      <c r="M756" s="7">
        <f t="shared" si="59"/>
        <v>1468</v>
      </c>
      <c r="O756" s="9"/>
    </row>
    <row r="757" spans="8:15">
      <c r="H757" s="247">
        <v>1470</v>
      </c>
      <c r="I757" s="2">
        <f t="shared" si="60"/>
        <v>1059</v>
      </c>
      <c r="J757" s="2">
        <f t="shared" si="56"/>
        <v>1159</v>
      </c>
      <c r="K757" s="168">
        <f t="shared" si="58"/>
        <v>1059</v>
      </c>
      <c r="L757" s="7">
        <f t="shared" si="57"/>
        <v>1259</v>
      </c>
      <c r="M757" s="7">
        <f t="shared" si="59"/>
        <v>1470</v>
      </c>
      <c r="O757" s="9"/>
    </row>
    <row r="758" spans="8:15">
      <c r="H758" s="247">
        <v>1472</v>
      </c>
      <c r="I758" s="2">
        <f t="shared" si="60"/>
        <v>1060.3999999999999</v>
      </c>
      <c r="J758" s="2">
        <f t="shared" si="56"/>
        <v>1160.3999999999999</v>
      </c>
      <c r="K758" s="168">
        <f t="shared" si="58"/>
        <v>1060.3999999999999</v>
      </c>
      <c r="L758" s="7">
        <f t="shared" si="57"/>
        <v>1260.3999999999999</v>
      </c>
      <c r="M758" s="7">
        <f t="shared" si="59"/>
        <v>1472</v>
      </c>
      <c r="O758" s="9"/>
    </row>
    <row r="759" spans="8:15">
      <c r="H759" s="247">
        <v>1474</v>
      </c>
      <c r="I759" s="2">
        <f t="shared" si="60"/>
        <v>1061.8</v>
      </c>
      <c r="J759" s="2">
        <f t="shared" si="56"/>
        <v>1161.8</v>
      </c>
      <c r="K759" s="168">
        <f t="shared" si="58"/>
        <v>1061.8</v>
      </c>
      <c r="L759" s="7">
        <f t="shared" si="57"/>
        <v>1261.8</v>
      </c>
      <c r="M759" s="7">
        <f t="shared" si="59"/>
        <v>1474</v>
      </c>
      <c r="O759" s="9"/>
    </row>
    <row r="760" spans="8:15">
      <c r="H760" s="247">
        <v>1476</v>
      </c>
      <c r="I760" s="2">
        <f t="shared" si="60"/>
        <v>1063.2</v>
      </c>
      <c r="J760" s="2">
        <f t="shared" si="56"/>
        <v>1163.2</v>
      </c>
      <c r="K760" s="168">
        <f t="shared" si="58"/>
        <v>1063.2</v>
      </c>
      <c r="L760" s="7">
        <f t="shared" si="57"/>
        <v>1263.2</v>
      </c>
      <c r="M760" s="7">
        <f t="shared" si="59"/>
        <v>1476</v>
      </c>
      <c r="O760" s="9"/>
    </row>
    <row r="761" spans="8:15">
      <c r="H761" s="247">
        <v>1478</v>
      </c>
      <c r="I761" s="2">
        <f t="shared" si="60"/>
        <v>1064.5999999999999</v>
      </c>
      <c r="J761" s="2">
        <f t="shared" si="56"/>
        <v>1164.5999999999999</v>
      </c>
      <c r="K761" s="168">
        <f t="shared" si="58"/>
        <v>1064.5999999999999</v>
      </c>
      <c r="L761" s="7">
        <f t="shared" si="57"/>
        <v>1264.5999999999999</v>
      </c>
      <c r="M761" s="7">
        <f t="shared" si="59"/>
        <v>1478</v>
      </c>
      <c r="O761" s="9"/>
    </row>
    <row r="762" spans="8:15">
      <c r="H762" s="247">
        <v>1480</v>
      </c>
      <c r="I762" s="2">
        <f t="shared" si="60"/>
        <v>1066</v>
      </c>
      <c r="J762" s="2">
        <f t="shared" si="56"/>
        <v>1166</v>
      </c>
      <c r="K762" s="168">
        <f t="shared" si="58"/>
        <v>1066</v>
      </c>
      <c r="L762" s="7">
        <f t="shared" si="57"/>
        <v>1266</v>
      </c>
      <c r="M762" s="7">
        <f t="shared" si="59"/>
        <v>1480</v>
      </c>
      <c r="O762" s="9"/>
    </row>
    <row r="763" spans="8:15">
      <c r="H763" s="247">
        <v>1482</v>
      </c>
      <c r="I763" s="2">
        <f t="shared" si="60"/>
        <v>1067.3999999999999</v>
      </c>
      <c r="J763" s="2">
        <f t="shared" si="56"/>
        <v>1167.3999999999999</v>
      </c>
      <c r="K763" s="168">
        <f t="shared" si="58"/>
        <v>1067.3999999999999</v>
      </c>
      <c r="L763" s="7">
        <f t="shared" si="57"/>
        <v>1267.3999999999999</v>
      </c>
      <c r="M763" s="7">
        <f t="shared" si="59"/>
        <v>1482</v>
      </c>
      <c r="O763" s="9"/>
    </row>
    <row r="764" spans="8:15">
      <c r="H764" s="247">
        <v>1484</v>
      </c>
      <c r="I764" s="2">
        <f t="shared" si="60"/>
        <v>1068.8</v>
      </c>
      <c r="J764" s="2">
        <f t="shared" si="56"/>
        <v>1168.8</v>
      </c>
      <c r="K764" s="168">
        <f t="shared" si="58"/>
        <v>1068.8</v>
      </c>
      <c r="L764" s="7">
        <f t="shared" si="57"/>
        <v>1268.8</v>
      </c>
      <c r="M764" s="7">
        <f t="shared" si="59"/>
        <v>1484</v>
      </c>
      <c r="O764" s="9"/>
    </row>
    <row r="765" spans="8:15">
      <c r="H765" s="247">
        <v>1486</v>
      </c>
      <c r="I765" s="2">
        <f t="shared" si="60"/>
        <v>1070.2</v>
      </c>
      <c r="J765" s="2">
        <f t="shared" si="56"/>
        <v>1170.2</v>
      </c>
      <c r="K765" s="168">
        <f t="shared" si="58"/>
        <v>1070.2</v>
      </c>
      <c r="L765" s="7">
        <f t="shared" si="57"/>
        <v>1270.2</v>
      </c>
      <c r="M765" s="7">
        <f t="shared" si="59"/>
        <v>1486</v>
      </c>
      <c r="O765" s="9"/>
    </row>
    <row r="766" spans="8:15">
      <c r="H766" s="247">
        <v>1488</v>
      </c>
      <c r="I766" s="2">
        <f t="shared" si="60"/>
        <v>1071.5999999999999</v>
      </c>
      <c r="J766" s="2">
        <f t="shared" si="56"/>
        <v>1171.5999999999999</v>
      </c>
      <c r="K766" s="168">
        <f t="shared" si="58"/>
        <v>1071.5999999999999</v>
      </c>
      <c r="L766" s="7">
        <f t="shared" si="57"/>
        <v>1271.5999999999999</v>
      </c>
      <c r="M766" s="7">
        <f t="shared" si="59"/>
        <v>1488</v>
      </c>
      <c r="O766" s="9"/>
    </row>
    <row r="767" spans="8:15">
      <c r="H767" s="247">
        <v>1490</v>
      </c>
      <c r="I767" s="2">
        <f t="shared" si="60"/>
        <v>1073</v>
      </c>
      <c r="J767" s="2">
        <f t="shared" si="56"/>
        <v>1173</v>
      </c>
      <c r="K767" s="168">
        <f t="shared" si="58"/>
        <v>1073</v>
      </c>
      <c r="L767" s="7">
        <f t="shared" si="57"/>
        <v>1273</v>
      </c>
      <c r="M767" s="7">
        <f t="shared" si="59"/>
        <v>1490</v>
      </c>
      <c r="O767" s="9"/>
    </row>
    <row r="768" spans="8:15">
      <c r="H768" s="247">
        <v>1492</v>
      </c>
      <c r="I768" s="2">
        <f t="shared" si="60"/>
        <v>1074.3999999999999</v>
      </c>
      <c r="J768" s="2">
        <f t="shared" si="56"/>
        <v>1174.3999999999999</v>
      </c>
      <c r="K768" s="168">
        <f t="shared" si="58"/>
        <v>1074.3999999999999</v>
      </c>
      <c r="L768" s="7">
        <f t="shared" si="57"/>
        <v>1274.3999999999999</v>
      </c>
      <c r="M768" s="7">
        <f t="shared" si="59"/>
        <v>1492</v>
      </c>
      <c r="O768" s="9"/>
    </row>
    <row r="769" spans="2:15">
      <c r="H769" s="247">
        <v>1494</v>
      </c>
      <c r="I769" s="2">
        <f t="shared" si="60"/>
        <v>1075.8</v>
      </c>
      <c r="J769" s="2">
        <f t="shared" si="56"/>
        <v>1175.8</v>
      </c>
      <c r="K769" s="168">
        <f t="shared" si="58"/>
        <v>1075.8</v>
      </c>
      <c r="L769" s="7">
        <f t="shared" si="57"/>
        <v>1275.8</v>
      </c>
      <c r="M769" s="7">
        <f t="shared" si="59"/>
        <v>1494</v>
      </c>
      <c r="O769" s="9"/>
    </row>
    <row r="770" spans="2:15">
      <c r="H770" s="247">
        <v>1496</v>
      </c>
      <c r="I770" s="2">
        <f t="shared" si="60"/>
        <v>1077.2</v>
      </c>
      <c r="J770" s="2">
        <f t="shared" si="56"/>
        <v>1177.2</v>
      </c>
      <c r="K770" s="168">
        <f t="shared" si="58"/>
        <v>1077.2</v>
      </c>
      <c r="L770" s="7">
        <f t="shared" si="57"/>
        <v>1277.2</v>
      </c>
      <c r="M770" s="7">
        <f t="shared" si="59"/>
        <v>1496</v>
      </c>
      <c r="O770" s="9"/>
    </row>
    <row r="771" spans="2:15">
      <c r="H771" s="247">
        <v>1498</v>
      </c>
      <c r="I771" s="2">
        <f t="shared" si="60"/>
        <v>1078.5999999999999</v>
      </c>
      <c r="J771" s="2">
        <f t="shared" si="56"/>
        <v>1178.5999999999999</v>
      </c>
      <c r="K771" s="168">
        <f t="shared" si="58"/>
        <v>1078.5999999999999</v>
      </c>
      <c r="L771" s="7">
        <f t="shared" si="57"/>
        <v>1278.5999999999999</v>
      </c>
      <c r="M771" s="7">
        <f t="shared" si="59"/>
        <v>1498</v>
      </c>
      <c r="O771" s="9"/>
    </row>
    <row r="772" spans="2:15" ht="13.8" thickBot="1">
      <c r="H772" s="248">
        <v>1500</v>
      </c>
      <c r="I772" s="2">
        <f t="shared" si="60"/>
        <v>1080</v>
      </c>
      <c r="J772" s="16">
        <f t="shared" si="56"/>
        <v>1180</v>
      </c>
      <c r="K772" s="168">
        <f t="shared" si="58"/>
        <v>1080</v>
      </c>
      <c r="L772" s="23">
        <f t="shared" si="57"/>
        <v>1280</v>
      </c>
      <c r="M772" s="23">
        <f t="shared" si="59"/>
        <v>1500</v>
      </c>
      <c r="N772" s="16"/>
      <c r="O772" s="17"/>
    </row>
    <row r="774" spans="2:15">
      <c r="B774" s="171"/>
    </row>
  </sheetData>
  <printOptions headings="1" gridLines="1"/>
  <pageMargins left="0.75" right="0.75" top="1" bottom="1" header="0.5" footer="0.5"/>
  <pageSetup paperSize="9" orientation="landscape" cellComments="asDisplayed" horizontalDpi="200" verticalDpi="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40A8-C123-4B48-954D-E539EC4465D0}">
  <dimension ref="A1:Q70"/>
  <sheetViews>
    <sheetView workbookViewId="0">
      <selection activeCell="D7" sqref="D7"/>
    </sheetView>
  </sheetViews>
  <sheetFormatPr defaultColWidth="8.77734375" defaultRowHeight="13.2"/>
  <cols>
    <col min="1" max="1" width="5.44140625" style="2" customWidth="1"/>
    <col min="2" max="2" width="4" style="2" customWidth="1"/>
    <col min="3" max="3" width="8.109375" style="2" customWidth="1"/>
    <col min="4" max="4" width="5.6640625" style="2" customWidth="1"/>
    <col min="5" max="6" width="5.77734375" style="2" customWidth="1"/>
    <col min="7" max="7" width="8.109375" style="2" customWidth="1"/>
    <col min="8" max="8" width="6.77734375" style="2" customWidth="1"/>
    <col min="9" max="9" width="8.109375" style="2" customWidth="1"/>
    <col min="10" max="10" width="7.44140625" style="2" customWidth="1"/>
    <col min="11" max="11" width="5.6640625" style="2" customWidth="1"/>
    <col min="12" max="12" width="6.109375" style="2" customWidth="1"/>
    <col min="13" max="13" width="7.33203125" style="2" customWidth="1"/>
    <col min="14" max="14" width="6" style="2" customWidth="1"/>
    <col min="15" max="15" width="6.6640625" style="2" customWidth="1"/>
    <col min="16" max="16" width="9.44140625" style="2" customWidth="1"/>
    <col min="17" max="17" width="6.6640625" style="2" customWidth="1"/>
    <col min="18" max="20" width="7.44140625" style="2" customWidth="1"/>
    <col min="21" max="21" width="8.77734375" style="2" customWidth="1"/>
    <col min="22" max="22" width="7.44140625" style="2" customWidth="1"/>
    <col min="23" max="256" width="8.77734375" style="2"/>
    <col min="257" max="257" width="5.44140625" style="2" customWidth="1"/>
    <col min="258" max="258" width="4" style="2" customWidth="1"/>
    <col min="259" max="259" width="8.109375" style="2" customWidth="1"/>
    <col min="260" max="260" width="5.6640625" style="2" customWidth="1"/>
    <col min="261" max="262" width="5.77734375" style="2" customWidth="1"/>
    <col min="263" max="263" width="8.109375" style="2" customWidth="1"/>
    <col min="264" max="264" width="6.77734375" style="2" customWidth="1"/>
    <col min="265" max="265" width="8.109375" style="2" customWidth="1"/>
    <col min="266" max="266" width="7.44140625" style="2" customWidth="1"/>
    <col min="267" max="267" width="5.6640625" style="2" customWidth="1"/>
    <col min="268" max="268" width="6.109375" style="2" customWidth="1"/>
    <col min="269" max="269" width="7.33203125" style="2" customWidth="1"/>
    <col min="270" max="270" width="6" style="2" customWidth="1"/>
    <col min="271" max="271" width="6.6640625" style="2" customWidth="1"/>
    <col min="272" max="272" width="9.44140625" style="2" customWidth="1"/>
    <col min="273" max="273" width="6.6640625" style="2" customWidth="1"/>
    <col min="274" max="276" width="7.44140625" style="2" customWidth="1"/>
    <col min="277" max="277" width="8.77734375" style="2"/>
    <col min="278" max="278" width="7.44140625" style="2" customWidth="1"/>
    <col min="279" max="512" width="8.77734375" style="2"/>
    <col min="513" max="513" width="5.44140625" style="2" customWidth="1"/>
    <col min="514" max="514" width="4" style="2" customWidth="1"/>
    <col min="515" max="515" width="8.109375" style="2" customWidth="1"/>
    <col min="516" max="516" width="5.6640625" style="2" customWidth="1"/>
    <col min="517" max="518" width="5.77734375" style="2" customWidth="1"/>
    <col min="519" max="519" width="8.109375" style="2" customWidth="1"/>
    <col min="520" max="520" width="6.77734375" style="2" customWidth="1"/>
    <col min="521" max="521" width="8.109375" style="2" customWidth="1"/>
    <col min="522" max="522" width="7.44140625" style="2" customWidth="1"/>
    <col min="523" max="523" width="5.6640625" style="2" customWidth="1"/>
    <col min="524" max="524" width="6.109375" style="2" customWidth="1"/>
    <col min="525" max="525" width="7.33203125" style="2" customWidth="1"/>
    <col min="526" max="526" width="6" style="2" customWidth="1"/>
    <col min="527" max="527" width="6.6640625" style="2" customWidth="1"/>
    <col min="528" max="528" width="9.44140625" style="2" customWidth="1"/>
    <col min="529" max="529" width="6.6640625" style="2" customWidth="1"/>
    <col min="530" max="532" width="7.44140625" style="2" customWidth="1"/>
    <col min="533" max="533" width="8.77734375" style="2"/>
    <col min="534" max="534" width="7.44140625" style="2" customWidth="1"/>
    <col min="535" max="768" width="8.77734375" style="2"/>
    <col min="769" max="769" width="5.44140625" style="2" customWidth="1"/>
    <col min="770" max="770" width="4" style="2" customWidth="1"/>
    <col min="771" max="771" width="8.109375" style="2" customWidth="1"/>
    <col min="772" max="772" width="5.6640625" style="2" customWidth="1"/>
    <col min="773" max="774" width="5.77734375" style="2" customWidth="1"/>
    <col min="775" max="775" width="8.109375" style="2" customWidth="1"/>
    <col min="776" max="776" width="6.77734375" style="2" customWidth="1"/>
    <col min="777" max="777" width="8.109375" style="2" customWidth="1"/>
    <col min="778" max="778" width="7.44140625" style="2" customWidth="1"/>
    <col min="779" max="779" width="5.6640625" style="2" customWidth="1"/>
    <col min="780" max="780" width="6.109375" style="2" customWidth="1"/>
    <col min="781" max="781" width="7.33203125" style="2" customWidth="1"/>
    <col min="782" max="782" width="6" style="2" customWidth="1"/>
    <col min="783" max="783" width="6.6640625" style="2" customWidth="1"/>
    <col min="784" max="784" width="9.44140625" style="2" customWidth="1"/>
    <col min="785" max="785" width="6.6640625" style="2" customWidth="1"/>
    <col min="786" max="788" width="7.44140625" style="2" customWidth="1"/>
    <col min="789" max="789" width="8.77734375" style="2"/>
    <col min="790" max="790" width="7.44140625" style="2" customWidth="1"/>
    <col min="791" max="1024" width="8.77734375" style="2"/>
    <col min="1025" max="1025" width="5.44140625" style="2" customWidth="1"/>
    <col min="1026" max="1026" width="4" style="2" customWidth="1"/>
    <col min="1027" max="1027" width="8.109375" style="2" customWidth="1"/>
    <col min="1028" max="1028" width="5.6640625" style="2" customWidth="1"/>
    <col min="1029" max="1030" width="5.77734375" style="2" customWidth="1"/>
    <col min="1031" max="1031" width="8.109375" style="2" customWidth="1"/>
    <col min="1032" max="1032" width="6.77734375" style="2" customWidth="1"/>
    <col min="1033" max="1033" width="8.109375" style="2" customWidth="1"/>
    <col min="1034" max="1034" width="7.44140625" style="2" customWidth="1"/>
    <col min="1035" max="1035" width="5.6640625" style="2" customWidth="1"/>
    <col min="1036" max="1036" width="6.109375" style="2" customWidth="1"/>
    <col min="1037" max="1037" width="7.33203125" style="2" customWidth="1"/>
    <col min="1038" max="1038" width="6" style="2" customWidth="1"/>
    <col min="1039" max="1039" width="6.6640625" style="2" customWidth="1"/>
    <col min="1040" max="1040" width="9.44140625" style="2" customWidth="1"/>
    <col min="1041" max="1041" width="6.6640625" style="2" customWidth="1"/>
    <col min="1042" max="1044" width="7.44140625" style="2" customWidth="1"/>
    <col min="1045" max="1045" width="8.77734375" style="2"/>
    <col min="1046" max="1046" width="7.44140625" style="2" customWidth="1"/>
    <col min="1047" max="1280" width="8.77734375" style="2"/>
    <col min="1281" max="1281" width="5.44140625" style="2" customWidth="1"/>
    <col min="1282" max="1282" width="4" style="2" customWidth="1"/>
    <col min="1283" max="1283" width="8.109375" style="2" customWidth="1"/>
    <col min="1284" max="1284" width="5.6640625" style="2" customWidth="1"/>
    <col min="1285" max="1286" width="5.77734375" style="2" customWidth="1"/>
    <col min="1287" max="1287" width="8.109375" style="2" customWidth="1"/>
    <col min="1288" max="1288" width="6.77734375" style="2" customWidth="1"/>
    <col min="1289" max="1289" width="8.109375" style="2" customWidth="1"/>
    <col min="1290" max="1290" width="7.44140625" style="2" customWidth="1"/>
    <col min="1291" max="1291" width="5.6640625" style="2" customWidth="1"/>
    <col min="1292" max="1292" width="6.109375" style="2" customWidth="1"/>
    <col min="1293" max="1293" width="7.33203125" style="2" customWidth="1"/>
    <col min="1294" max="1294" width="6" style="2" customWidth="1"/>
    <col min="1295" max="1295" width="6.6640625" style="2" customWidth="1"/>
    <col min="1296" max="1296" width="9.44140625" style="2" customWidth="1"/>
    <col min="1297" max="1297" width="6.6640625" style="2" customWidth="1"/>
    <col min="1298" max="1300" width="7.44140625" style="2" customWidth="1"/>
    <col min="1301" max="1301" width="8.77734375" style="2"/>
    <col min="1302" max="1302" width="7.44140625" style="2" customWidth="1"/>
    <col min="1303" max="1536" width="8.77734375" style="2"/>
    <col min="1537" max="1537" width="5.44140625" style="2" customWidth="1"/>
    <col min="1538" max="1538" width="4" style="2" customWidth="1"/>
    <col min="1539" max="1539" width="8.109375" style="2" customWidth="1"/>
    <col min="1540" max="1540" width="5.6640625" style="2" customWidth="1"/>
    <col min="1541" max="1542" width="5.77734375" style="2" customWidth="1"/>
    <col min="1543" max="1543" width="8.109375" style="2" customWidth="1"/>
    <col min="1544" max="1544" width="6.77734375" style="2" customWidth="1"/>
    <col min="1545" max="1545" width="8.109375" style="2" customWidth="1"/>
    <col min="1546" max="1546" width="7.44140625" style="2" customWidth="1"/>
    <col min="1547" max="1547" width="5.6640625" style="2" customWidth="1"/>
    <col min="1548" max="1548" width="6.109375" style="2" customWidth="1"/>
    <col min="1549" max="1549" width="7.33203125" style="2" customWidth="1"/>
    <col min="1550" max="1550" width="6" style="2" customWidth="1"/>
    <col min="1551" max="1551" width="6.6640625" style="2" customWidth="1"/>
    <col min="1552" max="1552" width="9.44140625" style="2" customWidth="1"/>
    <col min="1553" max="1553" width="6.6640625" style="2" customWidth="1"/>
    <col min="1554" max="1556" width="7.44140625" style="2" customWidth="1"/>
    <col min="1557" max="1557" width="8.77734375" style="2"/>
    <col min="1558" max="1558" width="7.44140625" style="2" customWidth="1"/>
    <col min="1559" max="1792" width="8.77734375" style="2"/>
    <col min="1793" max="1793" width="5.44140625" style="2" customWidth="1"/>
    <col min="1794" max="1794" width="4" style="2" customWidth="1"/>
    <col min="1795" max="1795" width="8.109375" style="2" customWidth="1"/>
    <col min="1796" max="1796" width="5.6640625" style="2" customWidth="1"/>
    <col min="1797" max="1798" width="5.77734375" style="2" customWidth="1"/>
    <col min="1799" max="1799" width="8.109375" style="2" customWidth="1"/>
    <col min="1800" max="1800" width="6.77734375" style="2" customWidth="1"/>
    <col min="1801" max="1801" width="8.109375" style="2" customWidth="1"/>
    <col min="1802" max="1802" width="7.44140625" style="2" customWidth="1"/>
    <col min="1803" max="1803" width="5.6640625" style="2" customWidth="1"/>
    <col min="1804" max="1804" width="6.109375" style="2" customWidth="1"/>
    <col min="1805" max="1805" width="7.33203125" style="2" customWidth="1"/>
    <col min="1806" max="1806" width="6" style="2" customWidth="1"/>
    <col min="1807" max="1807" width="6.6640625" style="2" customWidth="1"/>
    <col min="1808" max="1808" width="9.44140625" style="2" customWidth="1"/>
    <col min="1809" max="1809" width="6.6640625" style="2" customWidth="1"/>
    <col min="1810" max="1812" width="7.44140625" style="2" customWidth="1"/>
    <col min="1813" max="1813" width="8.77734375" style="2"/>
    <col min="1814" max="1814" width="7.44140625" style="2" customWidth="1"/>
    <col min="1815" max="2048" width="8.77734375" style="2"/>
    <col min="2049" max="2049" width="5.44140625" style="2" customWidth="1"/>
    <col min="2050" max="2050" width="4" style="2" customWidth="1"/>
    <col min="2051" max="2051" width="8.109375" style="2" customWidth="1"/>
    <col min="2052" max="2052" width="5.6640625" style="2" customWidth="1"/>
    <col min="2053" max="2054" width="5.77734375" style="2" customWidth="1"/>
    <col min="2055" max="2055" width="8.109375" style="2" customWidth="1"/>
    <col min="2056" max="2056" width="6.77734375" style="2" customWidth="1"/>
    <col min="2057" max="2057" width="8.109375" style="2" customWidth="1"/>
    <col min="2058" max="2058" width="7.44140625" style="2" customWidth="1"/>
    <col min="2059" max="2059" width="5.6640625" style="2" customWidth="1"/>
    <col min="2060" max="2060" width="6.109375" style="2" customWidth="1"/>
    <col min="2061" max="2061" width="7.33203125" style="2" customWidth="1"/>
    <col min="2062" max="2062" width="6" style="2" customWidth="1"/>
    <col min="2063" max="2063" width="6.6640625" style="2" customWidth="1"/>
    <col min="2064" max="2064" width="9.44140625" style="2" customWidth="1"/>
    <col min="2065" max="2065" width="6.6640625" style="2" customWidth="1"/>
    <col min="2066" max="2068" width="7.44140625" style="2" customWidth="1"/>
    <col min="2069" max="2069" width="8.77734375" style="2"/>
    <col min="2070" max="2070" width="7.44140625" style="2" customWidth="1"/>
    <col min="2071" max="2304" width="8.77734375" style="2"/>
    <col min="2305" max="2305" width="5.44140625" style="2" customWidth="1"/>
    <col min="2306" max="2306" width="4" style="2" customWidth="1"/>
    <col min="2307" max="2307" width="8.109375" style="2" customWidth="1"/>
    <col min="2308" max="2308" width="5.6640625" style="2" customWidth="1"/>
    <col min="2309" max="2310" width="5.77734375" style="2" customWidth="1"/>
    <col min="2311" max="2311" width="8.109375" style="2" customWidth="1"/>
    <col min="2312" max="2312" width="6.77734375" style="2" customWidth="1"/>
    <col min="2313" max="2313" width="8.109375" style="2" customWidth="1"/>
    <col min="2314" max="2314" width="7.44140625" style="2" customWidth="1"/>
    <col min="2315" max="2315" width="5.6640625" style="2" customWidth="1"/>
    <col min="2316" max="2316" width="6.109375" style="2" customWidth="1"/>
    <col min="2317" max="2317" width="7.33203125" style="2" customWidth="1"/>
    <col min="2318" max="2318" width="6" style="2" customWidth="1"/>
    <col min="2319" max="2319" width="6.6640625" style="2" customWidth="1"/>
    <col min="2320" max="2320" width="9.44140625" style="2" customWidth="1"/>
    <col min="2321" max="2321" width="6.6640625" style="2" customWidth="1"/>
    <col min="2322" max="2324" width="7.44140625" style="2" customWidth="1"/>
    <col min="2325" max="2325" width="8.77734375" style="2"/>
    <col min="2326" max="2326" width="7.44140625" style="2" customWidth="1"/>
    <col min="2327" max="2560" width="8.77734375" style="2"/>
    <col min="2561" max="2561" width="5.44140625" style="2" customWidth="1"/>
    <col min="2562" max="2562" width="4" style="2" customWidth="1"/>
    <col min="2563" max="2563" width="8.109375" style="2" customWidth="1"/>
    <col min="2564" max="2564" width="5.6640625" style="2" customWidth="1"/>
    <col min="2565" max="2566" width="5.77734375" style="2" customWidth="1"/>
    <col min="2567" max="2567" width="8.109375" style="2" customWidth="1"/>
    <col min="2568" max="2568" width="6.77734375" style="2" customWidth="1"/>
    <col min="2569" max="2569" width="8.109375" style="2" customWidth="1"/>
    <col min="2570" max="2570" width="7.44140625" style="2" customWidth="1"/>
    <col min="2571" max="2571" width="5.6640625" style="2" customWidth="1"/>
    <col min="2572" max="2572" width="6.109375" style="2" customWidth="1"/>
    <col min="2573" max="2573" width="7.33203125" style="2" customWidth="1"/>
    <col min="2574" max="2574" width="6" style="2" customWidth="1"/>
    <col min="2575" max="2575" width="6.6640625" style="2" customWidth="1"/>
    <col min="2576" max="2576" width="9.44140625" style="2" customWidth="1"/>
    <col min="2577" max="2577" width="6.6640625" style="2" customWidth="1"/>
    <col min="2578" max="2580" width="7.44140625" style="2" customWidth="1"/>
    <col min="2581" max="2581" width="8.77734375" style="2"/>
    <col min="2582" max="2582" width="7.44140625" style="2" customWidth="1"/>
    <col min="2583" max="2816" width="8.77734375" style="2"/>
    <col min="2817" max="2817" width="5.44140625" style="2" customWidth="1"/>
    <col min="2818" max="2818" width="4" style="2" customWidth="1"/>
    <col min="2819" max="2819" width="8.109375" style="2" customWidth="1"/>
    <col min="2820" max="2820" width="5.6640625" style="2" customWidth="1"/>
    <col min="2821" max="2822" width="5.77734375" style="2" customWidth="1"/>
    <col min="2823" max="2823" width="8.109375" style="2" customWidth="1"/>
    <col min="2824" max="2824" width="6.77734375" style="2" customWidth="1"/>
    <col min="2825" max="2825" width="8.109375" style="2" customWidth="1"/>
    <col min="2826" max="2826" width="7.44140625" style="2" customWidth="1"/>
    <col min="2827" max="2827" width="5.6640625" style="2" customWidth="1"/>
    <col min="2828" max="2828" width="6.109375" style="2" customWidth="1"/>
    <col min="2829" max="2829" width="7.33203125" style="2" customWidth="1"/>
    <col min="2830" max="2830" width="6" style="2" customWidth="1"/>
    <col min="2831" max="2831" width="6.6640625" style="2" customWidth="1"/>
    <col min="2832" max="2832" width="9.44140625" style="2" customWidth="1"/>
    <col min="2833" max="2833" width="6.6640625" style="2" customWidth="1"/>
    <col min="2834" max="2836" width="7.44140625" style="2" customWidth="1"/>
    <col min="2837" max="2837" width="8.77734375" style="2"/>
    <col min="2838" max="2838" width="7.44140625" style="2" customWidth="1"/>
    <col min="2839" max="3072" width="8.77734375" style="2"/>
    <col min="3073" max="3073" width="5.44140625" style="2" customWidth="1"/>
    <col min="3074" max="3074" width="4" style="2" customWidth="1"/>
    <col min="3075" max="3075" width="8.109375" style="2" customWidth="1"/>
    <col min="3076" max="3076" width="5.6640625" style="2" customWidth="1"/>
    <col min="3077" max="3078" width="5.77734375" style="2" customWidth="1"/>
    <col min="3079" max="3079" width="8.109375" style="2" customWidth="1"/>
    <col min="3080" max="3080" width="6.77734375" style="2" customWidth="1"/>
    <col min="3081" max="3081" width="8.109375" style="2" customWidth="1"/>
    <col min="3082" max="3082" width="7.44140625" style="2" customWidth="1"/>
    <col min="3083" max="3083" width="5.6640625" style="2" customWidth="1"/>
    <col min="3084" max="3084" width="6.109375" style="2" customWidth="1"/>
    <col min="3085" max="3085" width="7.33203125" style="2" customWidth="1"/>
    <col min="3086" max="3086" width="6" style="2" customWidth="1"/>
    <col min="3087" max="3087" width="6.6640625" style="2" customWidth="1"/>
    <col min="3088" max="3088" width="9.44140625" style="2" customWidth="1"/>
    <col min="3089" max="3089" width="6.6640625" style="2" customWidth="1"/>
    <col min="3090" max="3092" width="7.44140625" style="2" customWidth="1"/>
    <col min="3093" max="3093" width="8.77734375" style="2"/>
    <col min="3094" max="3094" width="7.44140625" style="2" customWidth="1"/>
    <col min="3095" max="3328" width="8.77734375" style="2"/>
    <col min="3329" max="3329" width="5.44140625" style="2" customWidth="1"/>
    <col min="3330" max="3330" width="4" style="2" customWidth="1"/>
    <col min="3331" max="3331" width="8.109375" style="2" customWidth="1"/>
    <col min="3332" max="3332" width="5.6640625" style="2" customWidth="1"/>
    <col min="3333" max="3334" width="5.77734375" style="2" customWidth="1"/>
    <col min="3335" max="3335" width="8.109375" style="2" customWidth="1"/>
    <col min="3336" max="3336" width="6.77734375" style="2" customWidth="1"/>
    <col min="3337" max="3337" width="8.109375" style="2" customWidth="1"/>
    <col min="3338" max="3338" width="7.44140625" style="2" customWidth="1"/>
    <col min="3339" max="3339" width="5.6640625" style="2" customWidth="1"/>
    <col min="3340" max="3340" width="6.109375" style="2" customWidth="1"/>
    <col min="3341" max="3341" width="7.33203125" style="2" customWidth="1"/>
    <col min="3342" max="3342" width="6" style="2" customWidth="1"/>
    <col min="3343" max="3343" width="6.6640625" style="2" customWidth="1"/>
    <col min="3344" max="3344" width="9.44140625" style="2" customWidth="1"/>
    <col min="3345" max="3345" width="6.6640625" style="2" customWidth="1"/>
    <col min="3346" max="3348" width="7.44140625" style="2" customWidth="1"/>
    <col min="3349" max="3349" width="8.77734375" style="2"/>
    <col min="3350" max="3350" width="7.44140625" style="2" customWidth="1"/>
    <col min="3351" max="3584" width="8.77734375" style="2"/>
    <col min="3585" max="3585" width="5.44140625" style="2" customWidth="1"/>
    <col min="3586" max="3586" width="4" style="2" customWidth="1"/>
    <col min="3587" max="3587" width="8.109375" style="2" customWidth="1"/>
    <col min="3588" max="3588" width="5.6640625" style="2" customWidth="1"/>
    <col min="3589" max="3590" width="5.77734375" style="2" customWidth="1"/>
    <col min="3591" max="3591" width="8.109375" style="2" customWidth="1"/>
    <col min="3592" max="3592" width="6.77734375" style="2" customWidth="1"/>
    <col min="3593" max="3593" width="8.109375" style="2" customWidth="1"/>
    <col min="3594" max="3594" width="7.44140625" style="2" customWidth="1"/>
    <col min="3595" max="3595" width="5.6640625" style="2" customWidth="1"/>
    <col min="3596" max="3596" width="6.109375" style="2" customWidth="1"/>
    <col min="3597" max="3597" width="7.33203125" style="2" customWidth="1"/>
    <col min="3598" max="3598" width="6" style="2" customWidth="1"/>
    <col min="3599" max="3599" width="6.6640625" style="2" customWidth="1"/>
    <col min="3600" max="3600" width="9.44140625" style="2" customWidth="1"/>
    <col min="3601" max="3601" width="6.6640625" style="2" customWidth="1"/>
    <col min="3602" max="3604" width="7.44140625" style="2" customWidth="1"/>
    <col min="3605" max="3605" width="8.77734375" style="2"/>
    <col min="3606" max="3606" width="7.44140625" style="2" customWidth="1"/>
    <col min="3607" max="3840" width="8.77734375" style="2"/>
    <col min="3841" max="3841" width="5.44140625" style="2" customWidth="1"/>
    <col min="3842" max="3842" width="4" style="2" customWidth="1"/>
    <col min="3843" max="3843" width="8.109375" style="2" customWidth="1"/>
    <col min="3844" max="3844" width="5.6640625" style="2" customWidth="1"/>
    <col min="3845" max="3846" width="5.77734375" style="2" customWidth="1"/>
    <col min="3847" max="3847" width="8.109375" style="2" customWidth="1"/>
    <col min="3848" max="3848" width="6.77734375" style="2" customWidth="1"/>
    <col min="3849" max="3849" width="8.109375" style="2" customWidth="1"/>
    <col min="3850" max="3850" width="7.44140625" style="2" customWidth="1"/>
    <col min="3851" max="3851" width="5.6640625" style="2" customWidth="1"/>
    <col min="3852" max="3852" width="6.109375" style="2" customWidth="1"/>
    <col min="3853" max="3853" width="7.33203125" style="2" customWidth="1"/>
    <col min="3854" max="3854" width="6" style="2" customWidth="1"/>
    <col min="3855" max="3855" width="6.6640625" style="2" customWidth="1"/>
    <col min="3856" max="3856" width="9.44140625" style="2" customWidth="1"/>
    <col min="3857" max="3857" width="6.6640625" style="2" customWidth="1"/>
    <col min="3858" max="3860" width="7.44140625" style="2" customWidth="1"/>
    <col min="3861" max="3861" width="8.77734375" style="2"/>
    <col min="3862" max="3862" width="7.44140625" style="2" customWidth="1"/>
    <col min="3863" max="4096" width="8.77734375" style="2"/>
    <col min="4097" max="4097" width="5.44140625" style="2" customWidth="1"/>
    <col min="4098" max="4098" width="4" style="2" customWidth="1"/>
    <col min="4099" max="4099" width="8.109375" style="2" customWidth="1"/>
    <col min="4100" max="4100" width="5.6640625" style="2" customWidth="1"/>
    <col min="4101" max="4102" width="5.77734375" style="2" customWidth="1"/>
    <col min="4103" max="4103" width="8.109375" style="2" customWidth="1"/>
    <col min="4104" max="4104" width="6.77734375" style="2" customWidth="1"/>
    <col min="4105" max="4105" width="8.109375" style="2" customWidth="1"/>
    <col min="4106" max="4106" width="7.44140625" style="2" customWidth="1"/>
    <col min="4107" max="4107" width="5.6640625" style="2" customWidth="1"/>
    <col min="4108" max="4108" width="6.109375" style="2" customWidth="1"/>
    <col min="4109" max="4109" width="7.33203125" style="2" customWidth="1"/>
    <col min="4110" max="4110" width="6" style="2" customWidth="1"/>
    <col min="4111" max="4111" width="6.6640625" style="2" customWidth="1"/>
    <col min="4112" max="4112" width="9.44140625" style="2" customWidth="1"/>
    <col min="4113" max="4113" width="6.6640625" style="2" customWidth="1"/>
    <col min="4114" max="4116" width="7.44140625" style="2" customWidth="1"/>
    <col min="4117" max="4117" width="8.77734375" style="2"/>
    <col min="4118" max="4118" width="7.44140625" style="2" customWidth="1"/>
    <col min="4119" max="4352" width="8.77734375" style="2"/>
    <col min="4353" max="4353" width="5.44140625" style="2" customWidth="1"/>
    <col min="4354" max="4354" width="4" style="2" customWidth="1"/>
    <col min="4355" max="4355" width="8.109375" style="2" customWidth="1"/>
    <col min="4356" max="4356" width="5.6640625" style="2" customWidth="1"/>
    <col min="4357" max="4358" width="5.77734375" style="2" customWidth="1"/>
    <col min="4359" max="4359" width="8.109375" style="2" customWidth="1"/>
    <col min="4360" max="4360" width="6.77734375" style="2" customWidth="1"/>
    <col min="4361" max="4361" width="8.109375" style="2" customWidth="1"/>
    <col min="4362" max="4362" width="7.44140625" style="2" customWidth="1"/>
    <col min="4363" max="4363" width="5.6640625" style="2" customWidth="1"/>
    <col min="4364" max="4364" width="6.109375" style="2" customWidth="1"/>
    <col min="4365" max="4365" width="7.33203125" style="2" customWidth="1"/>
    <col min="4366" max="4366" width="6" style="2" customWidth="1"/>
    <col min="4367" max="4367" width="6.6640625" style="2" customWidth="1"/>
    <col min="4368" max="4368" width="9.44140625" style="2" customWidth="1"/>
    <col min="4369" max="4369" width="6.6640625" style="2" customWidth="1"/>
    <col min="4370" max="4372" width="7.44140625" style="2" customWidth="1"/>
    <col min="4373" max="4373" width="8.77734375" style="2"/>
    <col min="4374" max="4374" width="7.44140625" style="2" customWidth="1"/>
    <col min="4375" max="4608" width="8.77734375" style="2"/>
    <col min="4609" max="4609" width="5.44140625" style="2" customWidth="1"/>
    <col min="4610" max="4610" width="4" style="2" customWidth="1"/>
    <col min="4611" max="4611" width="8.109375" style="2" customWidth="1"/>
    <col min="4612" max="4612" width="5.6640625" style="2" customWidth="1"/>
    <col min="4613" max="4614" width="5.77734375" style="2" customWidth="1"/>
    <col min="4615" max="4615" width="8.109375" style="2" customWidth="1"/>
    <col min="4616" max="4616" width="6.77734375" style="2" customWidth="1"/>
    <col min="4617" max="4617" width="8.109375" style="2" customWidth="1"/>
    <col min="4618" max="4618" width="7.44140625" style="2" customWidth="1"/>
    <col min="4619" max="4619" width="5.6640625" style="2" customWidth="1"/>
    <col min="4620" max="4620" width="6.109375" style="2" customWidth="1"/>
    <col min="4621" max="4621" width="7.33203125" style="2" customWidth="1"/>
    <col min="4622" max="4622" width="6" style="2" customWidth="1"/>
    <col min="4623" max="4623" width="6.6640625" style="2" customWidth="1"/>
    <col min="4624" max="4624" width="9.44140625" style="2" customWidth="1"/>
    <col min="4625" max="4625" width="6.6640625" style="2" customWidth="1"/>
    <col min="4626" max="4628" width="7.44140625" style="2" customWidth="1"/>
    <col min="4629" max="4629" width="8.77734375" style="2"/>
    <col min="4630" max="4630" width="7.44140625" style="2" customWidth="1"/>
    <col min="4631" max="4864" width="8.77734375" style="2"/>
    <col min="4865" max="4865" width="5.44140625" style="2" customWidth="1"/>
    <col min="4866" max="4866" width="4" style="2" customWidth="1"/>
    <col min="4867" max="4867" width="8.109375" style="2" customWidth="1"/>
    <col min="4868" max="4868" width="5.6640625" style="2" customWidth="1"/>
    <col min="4869" max="4870" width="5.77734375" style="2" customWidth="1"/>
    <col min="4871" max="4871" width="8.109375" style="2" customWidth="1"/>
    <col min="4872" max="4872" width="6.77734375" style="2" customWidth="1"/>
    <col min="4873" max="4873" width="8.109375" style="2" customWidth="1"/>
    <col min="4874" max="4874" width="7.44140625" style="2" customWidth="1"/>
    <col min="4875" max="4875" width="5.6640625" style="2" customWidth="1"/>
    <col min="4876" max="4876" width="6.109375" style="2" customWidth="1"/>
    <col min="4877" max="4877" width="7.33203125" style="2" customWidth="1"/>
    <col min="4878" max="4878" width="6" style="2" customWidth="1"/>
    <col min="4879" max="4879" width="6.6640625" style="2" customWidth="1"/>
    <col min="4880" max="4880" width="9.44140625" style="2" customWidth="1"/>
    <col min="4881" max="4881" width="6.6640625" style="2" customWidth="1"/>
    <col min="4882" max="4884" width="7.44140625" style="2" customWidth="1"/>
    <col min="4885" max="4885" width="8.77734375" style="2"/>
    <col min="4886" max="4886" width="7.44140625" style="2" customWidth="1"/>
    <col min="4887" max="5120" width="8.77734375" style="2"/>
    <col min="5121" max="5121" width="5.44140625" style="2" customWidth="1"/>
    <col min="5122" max="5122" width="4" style="2" customWidth="1"/>
    <col min="5123" max="5123" width="8.109375" style="2" customWidth="1"/>
    <col min="5124" max="5124" width="5.6640625" style="2" customWidth="1"/>
    <col min="5125" max="5126" width="5.77734375" style="2" customWidth="1"/>
    <col min="5127" max="5127" width="8.109375" style="2" customWidth="1"/>
    <col min="5128" max="5128" width="6.77734375" style="2" customWidth="1"/>
    <col min="5129" max="5129" width="8.109375" style="2" customWidth="1"/>
    <col min="5130" max="5130" width="7.44140625" style="2" customWidth="1"/>
    <col min="5131" max="5131" width="5.6640625" style="2" customWidth="1"/>
    <col min="5132" max="5132" width="6.109375" style="2" customWidth="1"/>
    <col min="5133" max="5133" width="7.33203125" style="2" customWidth="1"/>
    <col min="5134" max="5134" width="6" style="2" customWidth="1"/>
    <col min="5135" max="5135" width="6.6640625" style="2" customWidth="1"/>
    <col min="5136" max="5136" width="9.44140625" style="2" customWidth="1"/>
    <col min="5137" max="5137" width="6.6640625" style="2" customWidth="1"/>
    <col min="5138" max="5140" width="7.44140625" style="2" customWidth="1"/>
    <col min="5141" max="5141" width="8.77734375" style="2"/>
    <col min="5142" max="5142" width="7.44140625" style="2" customWidth="1"/>
    <col min="5143" max="5376" width="8.77734375" style="2"/>
    <col min="5377" max="5377" width="5.44140625" style="2" customWidth="1"/>
    <col min="5378" max="5378" width="4" style="2" customWidth="1"/>
    <col min="5379" max="5379" width="8.109375" style="2" customWidth="1"/>
    <col min="5380" max="5380" width="5.6640625" style="2" customWidth="1"/>
    <col min="5381" max="5382" width="5.77734375" style="2" customWidth="1"/>
    <col min="5383" max="5383" width="8.109375" style="2" customWidth="1"/>
    <col min="5384" max="5384" width="6.77734375" style="2" customWidth="1"/>
    <col min="5385" max="5385" width="8.109375" style="2" customWidth="1"/>
    <col min="5386" max="5386" width="7.44140625" style="2" customWidth="1"/>
    <col min="5387" max="5387" width="5.6640625" style="2" customWidth="1"/>
    <col min="5388" max="5388" width="6.109375" style="2" customWidth="1"/>
    <col min="5389" max="5389" width="7.33203125" style="2" customWidth="1"/>
    <col min="5390" max="5390" width="6" style="2" customWidth="1"/>
    <col min="5391" max="5391" width="6.6640625" style="2" customWidth="1"/>
    <col min="5392" max="5392" width="9.44140625" style="2" customWidth="1"/>
    <col min="5393" max="5393" width="6.6640625" style="2" customWidth="1"/>
    <col min="5394" max="5396" width="7.44140625" style="2" customWidth="1"/>
    <col min="5397" max="5397" width="8.77734375" style="2"/>
    <col min="5398" max="5398" width="7.44140625" style="2" customWidth="1"/>
    <col min="5399" max="5632" width="8.77734375" style="2"/>
    <col min="5633" max="5633" width="5.44140625" style="2" customWidth="1"/>
    <col min="5634" max="5634" width="4" style="2" customWidth="1"/>
    <col min="5635" max="5635" width="8.109375" style="2" customWidth="1"/>
    <col min="5636" max="5636" width="5.6640625" style="2" customWidth="1"/>
    <col min="5637" max="5638" width="5.77734375" style="2" customWidth="1"/>
    <col min="5639" max="5639" width="8.109375" style="2" customWidth="1"/>
    <col min="5640" max="5640" width="6.77734375" style="2" customWidth="1"/>
    <col min="5641" max="5641" width="8.109375" style="2" customWidth="1"/>
    <col min="5642" max="5642" width="7.44140625" style="2" customWidth="1"/>
    <col min="5643" max="5643" width="5.6640625" style="2" customWidth="1"/>
    <col min="5644" max="5644" width="6.109375" style="2" customWidth="1"/>
    <col min="5645" max="5645" width="7.33203125" style="2" customWidth="1"/>
    <col min="5646" max="5646" width="6" style="2" customWidth="1"/>
    <col min="5647" max="5647" width="6.6640625" style="2" customWidth="1"/>
    <col min="5648" max="5648" width="9.44140625" style="2" customWidth="1"/>
    <col min="5649" max="5649" width="6.6640625" style="2" customWidth="1"/>
    <col min="5650" max="5652" width="7.44140625" style="2" customWidth="1"/>
    <col min="5653" max="5653" width="8.77734375" style="2"/>
    <col min="5654" max="5654" width="7.44140625" style="2" customWidth="1"/>
    <col min="5655" max="5888" width="8.77734375" style="2"/>
    <col min="5889" max="5889" width="5.44140625" style="2" customWidth="1"/>
    <col min="5890" max="5890" width="4" style="2" customWidth="1"/>
    <col min="5891" max="5891" width="8.109375" style="2" customWidth="1"/>
    <col min="5892" max="5892" width="5.6640625" style="2" customWidth="1"/>
    <col min="5893" max="5894" width="5.77734375" style="2" customWidth="1"/>
    <col min="5895" max="5895" width="8.109375" style="2" customWidth="1"/>
    <col min="5896" max="5896" width="6.77734375" style="2" customWidth="1"/>
    <col min="5897" max="5897" width="8.109375" style="2" customWidth="1"/>
    <col min="5898" max="5898" width="7.44140625" style="2" customWidth="1"/>
    <col min="5899" max="5899" width="5.6640625" style="2" customWidth="1"/>
    <col min="5900" max="5900" width="6.109375" style="2" customWidth="1"/>
    <col min="5901" max="5901" width="7.33203125" style="2" customWidth="1"/>
    <col min="5902" max="5902" width="6" style="2" customWidth="1"/>
    <col min="5903" max="5903" width="6.6640625" style="2" customWidth="1"/>
    <col min="5904" max="5904" width="9.44140625" style="2" customWidth="1"/>
    <col min="5905" max="5905" width="6.6640625" style="2" customWidth="1"/>
    <col min="5906" max="5908" width="7.44140625" style="2" customWidth="1"/>
    <col min="5909" max="5909" width="8.77734375" style="2"/>
    <col min="5910" max="5910" width="7.44140625" style="2" customWidth="1"/>
    <col min="5911" max="6144" width="8.77734375" style="2"/>
    <col min="6145" max="6145" width="5.44140625" style="2" customWidth="1"/>
    <col min="6146" max="6146" width="4" style="2" customWidth="1"/>
    <col min="6147" max="6147" width="8.109375" style="2" customWidth="1"/>
    <col min="6148" max="6148" width="5.6640625" style="2" customWidth="1"/>
    <col min="6149" max="6150" width="5.77734375" style="2" customWidth="1"/>
    <col min="6151" max="6151" width="8.109375" style="2" customWidth="1"/>
    <col min="6152" max="6152" width="6.77734375" style="2" customWidth="1"/>
    <col min="6153" max="6153" width="8.109375" style="2" customWidth="1"/>
    <col min="6154" max="6154" width="7.44140625" style="2" customWidth="1"/>
    <col min="6155" max="6155" width="5.6640625" style="2" customWidth="1"/>
    <col min="6156" max="6156" width="6.109375" style="2" customWidth="1"/>
    <col min="6157" max="6157" width="7.33203125" style="2" customWidth="1"/>
    <col min="6158" max="6158" width="6" style="2" customWidth="1"/>
    <col min="6159" max="6159" width="6.6640625" style="2" customWidth="1"/>
    <col min="6160" max="6160" width="9.44140625" style="2" customWidth="1"/>
    <col min="6161" max="6161" width="6.6640625" style="2" customWidth="1"/>
    <col min="6162" max="6164" width="7.44140625" style="2" customWidth="1"/>
    <col min="6165" max="6165" width="8.77734375" style="2"/>
    <col min="6166" max="6166" width="7.44140625" style="2" customWidth="1"/>
    <col min="6167" max="6400" width="8.77734375" style="2"/>
    <col min="6401" max="6401" width="5.44140625" style="2" customWidth="1"/>
    <col min="6402" max="6402" width="4" style="2" customWidth="1"/>
    <col min="6403" max="6403" width="8.109375" style="2" customWidth="1"/>
    <col min="6404" max="6404" width="5.6640625" style="2" customWidth="1"/>
    <col min="6405" max="6406" width="5.77734375" style="2" customWidth="1"/>
    <col min="6407" max="6407" width="8.109375" style="2" customWidth="1"/>
    <col min="6408" max="6408" width="6.77734375" style="2" customWidth="1"/>
    <col min="6409" max="6409" width="8.109375" style="2" customWidth="1"/>
    <col min="6410" max="6410" width="7.44140625" style="2" customWidth="1"/>
    <col min="6411" max="6411" width="5.6640625" style="2" customWidth="1"/>
    <col min="6412" max="6412" width="6.109375" style="2" customWidth="1"/>
    <col min="6413" max="6413" width="7.33203125" style="2" customWidth="1"/>
    <col min="6414" max="6414" width="6" style="2" customWidth="1"/>
    <col min="6415" max="6415" width="6.6640625" style="2" customWidth="1"/>
    <col min="6416" max="6416" width="9.44140625" style="2" customWidth="1"/>
    <col min="6417" max="6417" width="6.6640625" style="2" customWidth="1"/>
    <col min="6418" max="6420" width="7.44140625" style="2" customWidth="1"/>
    <col min="6421" max="6421" width="8.77734375" style="2"/>
    <col min="6422" max="6422" width="7.44140625" style="2" customWidth="1"/>
    <col min="6423" max="6656" width="8.77734375" style="2"/>
    <col min="6657" max="6657" width="5.44140625" style="2" customWidth="1"/>
    <col min="6658" max="6658" width="4" style="2" customWidth="1"/>
    <col min="6659" max="6659" width="8.109375" style="2" customWidth="1"/>
    <col min="6660" max="6660" width="5.6640625" style="2" customWidth="1"/>
    <col min="6661" max="6662" width="5.77734375" style="2" customWidth="1"/>
    <col min="6663" max="6663" width="8.109375" style="2" customWidth="1"/>
    <col min="6664" max="6664" width="6.77734375" style="2" customWidth="1"/>
    <col min="6665" max="6665" width="8.109375" style="2" customWidth="1"/>
    <col min="6666" max="6666" width="7.44140625" style="2" customWidth="1"/>
    <col min="6667" max="6667" width="5.6640625" style="2" customWidth="1"/>
    <col min="6668" max="6668" width="6.109375" style="2" customWidth="1"/>
    <col min="6669" max="6669" width="7.33203125" style="2" customWidth="1"/>
    <col min="6670" max="6670" width="6" style="2" customWidth="1"/>
    <col min="6671" max="6671" width="6.6640625" style="2" customWidth="1"/>
    <col min="6672" max="6672" width="9.44140625" style="2" customWidth="1"/>
    <col min="6673" max="6673" width="6.6640625" style="2" customWidth="1"/>
    <col min="6674" max="6676" width="7.44140625" style="2" customWidth="1"/>
    <col min="6677" max="6677" width="8.77734375" style="2"/>
    <col min="6678" max="6678" width="7.44140625" style="2" customWidth="1"/>
    <col min="6679" max="6912" width="8.77734375" style="2"/>
    <col min="6913" max="6913" width="5.44140625" style="2" customWidth="1"/>
    <col min="6914" max="6914" width="4" style="2" customWidth="1"/>
    <col min="6915" max="6915" width="8.109375" style="2" customWidth="1"/>
    <col min="6916" max="6916" width="5.6640625" style="2" customWidth="1"/>
    <col min="6917" max="6918" width="5.77734375" style="2" customWidth="1"/>
    <col min="6919" max="6919" width="8.109375" style="2" customWidth="1"/>
    <col min="6920" max="6920" width="6.77734375" style="2" customWidth="1"/>
    <col min="6921" max="6921" width="8.109375" style="2" customWidth="1"/>
    <col min="6922" max="6922" width="7.44140625" style="2" customWidth="1"/>
    <col min="6923" max="6923" width="5.6640625" style="2" customWidth="1"/>
    <col min="6924" max="6924" width="6.109375" style="2" customWidth="1"/>
    <col min="6925" max="6925" width="7.33203125" style="2" customWidth="1"/>
    <col min="6926" max="6926" width="6" style="2" customWidth="1"/>
    <col min="6927" max="6927" width="6.6640625" style="2" customWidth="1"/>
    <col min="6928" max="6928" width="9.44140625" style="2" customWidth="1"/>
    <col min="6929" max="6929" width="6.6640625" style="2" customWidth="1"/>
    <col min="6930" max="6932" width="7.44140625" style="2" customWidth="1"/>
    <col min="6933" max="6933" width="8.77734375" style="2"/>
    <col min="6934" max="6934" width="7.44140625" style="2" customWidth="1"/>
    <col min="6935" max="7168" width="8.77734375" style="2"/>
    <col min="7169" max="7169" width="5.44140625" style="2" customWidth="1"/>
    <col min="7170" max="7170" width="4" style="2" customWidth="1"/>
    <col min="7171" max="7171" width="8.109375" style="2" customWidth="1"/>
    <col min="7172" max="7172" width="5.6640625" style="2" customWidth="1"/>
    <col min="7173" max="7174" width="5.77734375" style="2" customWidth="1"/>
    <col min="7175" max="7175" width="8.109375" style="2" customWidth="1"/>
    <col min="7176" max="7176" width="6.77734375" style="2" customWidth="1"/>
    <col min="7177" max="7177" width="8.109375" style="2" customWidth="1"/>
    <col min="7178" max="7178" width="7.44140625" style="2" customWidth="1"/>
    <col min="7179" max="7179" width="5.6640625" style="2" customWidth="1"/>
    <col min="7180" max="7180" width="6.109375" style="2" customWidth="1"/>
    <col min="7181" max="7181" width="7.33203125" style="2" customWidth="1"/>
    <col min="7182" max="7182" width="6" style="2" customWidth="1"/>
    <col min="7183" max="7183" width="6.6640625" style="2" customWidth="1"/>
    <col min="7184" max="7184" width="9.44140625" style="2" customWidth="1"/>
    <col min="7185" max="7185" width="6.6640625" style="2" customWidth="1"/>
    <col min="7186" max="7188" width="7.44140625" style="2" customWidth="1"/>
    <col min="7189" max="7189" width="8.77734375" style="2"/>
    <col min="7190" max="7190" width="7.44140625" style="2" customWidth="1"/>
    <col min="7191" max="7424" width="8.77734375" style="2"/>
    <col min="7425" max="7425" width="5.44140625" style="2" customWidth="1"/>
    <col min="7426" max="7426" width="4" style="2" customWidth="1"/>
    <col min="7427" max="7427" width="8.109375" style="2" customWidth="1"/>
    <col min="7428" max="7428" width="5.6640625" style="2" customWidth="1"/>
    <col min="7429" max="7430" width="5.77734375" style="2" customWidth="1"/>
    <col min="7431" max="7431" width="8.109375" style="2" customWidth="1"/>
    <col min="7432" max="7432" width="6.77734375" style="2" customWidth="1"/>
    <col min="7433" max="7433" width="8.109375" style="2" customWidth="1"/>
    <col min="7434" max="7434" width="7.44140625" style="2" customWidth="1"/>
    <col min="7435" max="7435" width="5.6640625" style="2" customWidth="1"/>
    <col min="7436" max="7436" width="6.109375" style="2" customWidth="1"/>
    <col min="7437" max="7437" width="7.33203125" style="2" customWidth="1"/>
    <col min="7438" max="7438" width="6" style="2" customWidth="1"/>
    <col min="7439" max="7439" width="6.6640625" style="2" customWidth="1"/>
    <col min="7440" max="7440" width="9.44140625" style="2" customWidth="1"/>
    <col min="7441" max="7441" width="6.6640625" style="2" customWidth="1"/>
    <col min="7442" max="7444" width="7.44140625" style="2" customWidth="1"/>
    <col min="7445" max="7445" width="8.77734375" style="2"/>
    <col min="7446" max="7446" width="7.44140625" style="2" customWidth="1"/>
    <col min="7447" max="7680" width="8.77734375" style="2"/>
    <col min="7681" max="7681" width="5.44140625" style="2" customWidth="1"/>
    <col min="7682" max="7682" width="4" style="2" customWidth="1"/>
    <col min="7683" max="7683" width="8.109375" style="2" customWidth="1"/>
    <col min="7684" max="7684" width="5.6640625" style="2" customWidth="1"/>
    <col min="7685" max="7686" width="5.77734375" style="2" customWidth="1"/>
    <col min="7687" max="7687" width="8.109375" style="2" customWidth="1"/>
    <col min="7688" max="7688" width="6.77734375" style="2" customWidth="1"/>
    <col min="7689" max="7689" width="8.109375" style="2" customWidth="1"/>
    <col min="7690" max="7690" width="7.44140625" style="2" customWidth="1"/>
    <col min="7691" max="7691" width="5.6640625" style="2" customWidth="1"/>
    <col min="7692" max="7692" width="6.109375" style="2" customWidth="1"/>
    <col min="7693" max="7693" width="7.33203125" style="2" customWidth="1"/>
    <col min="7694" max="7694" width="6" style="2" customWidth="1"/>
    <col min="7695" max="7695" width="6.6640625" style="2" customWidth="1"/>
    <col min="7696" max="7696" width="9.44140625" style="2" customWidth="1"/>
    <col min="7697" max="7697" width="6.6640625" style="2" customWidth="1"/>
    <col min="7698" max="7700" width="7.44140625" style="2" customWidth="1"/>
    <col min="7701" max="7701" width="8.77734375" style="2"/>
    <col min="7702" max="7702" width="7.44140625" style="2" customWidth="1"/>
    <col min="7703" max="7936" width="8.77734375" style="2"/>
    <col min="7937" max="7937" width="5.44140625" style="2" customWidth="1"/>
    <col min="7938" max="7938" width="4" style="2" customWidth="1"/>
    <col min="7939" max="7939" width="8.109375" style="2" customWidth="1"/>
    <col min="7940" max="7940" width="5.6640625" style="2" customWidth="1"/>
    <col min="7941" max="7942" width="5.77734375" style="2" customWidth="1"/>
    <col min="7943" max="7943" width="8.109375" style="2" customWidth="1"/>
    <col min="7944" max="7944" width="6.77734375" style="2" customWidth="1"/>
    <col min="7945" max="7945" width="8.109375" style="2" customWidth="1"/>
    <col min="7946" max="7946" width="7.44140625" style="2" customWidth="1"/>
    <col min="7947" max="7947" width="5.6640625" style="2" customWidth="1"/>
    <col min="7948" max="7948" width="6.109375" style="2" customWidth="1"/>
    <col min="7949" max="7949" width="7.33203125" style="2" customWidth="1"/>
    <col min="7950" max="7950" width="6" style="2" customWidth="1"/>
    <col min="7951" max="7951" width="6.6640625" style="2" customWidth="1"/>
    <col min="7952" max="7952" width="9.44140625" style="2" customWidth="1"/>
    <col min="7953" max="7953" width="6.6640625" style="2" customWidth="1"/>
    <col min="7954" max="7956" width="7.44140625" style="2" customWidth="1"/>
    <col min="7957" max="7957" width="8.77734375" style="2"/>
    <col min="7958" max="7958" width="7.44140625" style="2" customWidth="1"/>
    <col min="7959" max="8192" width="8.77734375" style="2"/>
    <col min="8193" max="8193" width="5.44140625" style="2" customWidth="1"/>
    <col min="8194" max="8194" width="4" style="2" customWidth="1"/>
    <col min="8195" max="8195" width="8.109375" style="2" customWidth="1"/>
    <col min="8196" max="8196" width="5.6640625" style="2" customWidth="1"/>
    <col min="8197" max="8198" width="5.77734375" style="2" customWidth="1"/>
    <col min="8199" max="8199" width="8.109375" style="2" customWidth="1"/>
    <col min="8200" max="8200" width="6.77734375" style="2" customWidth="1"/>
    <col min="8201" max="8201" width="8.109375" style="2" customWidth="1"/>
    <col min="8202" max="8202" width="7.44140625" style="2" customWidth="1"/>
    <col min="8203" max="8203" width="5.6640625" style="2" customWidth="1"/>
    <col min="8204" max="8204" width="6.109375" style="2" customWidth="1"/>
    <col min="8205" max="8205" width="7.33203125" style="2" customWidth="1"/>
    <col min="8206" max="8206" width="6" style="2" customWidth="1"/>
    <col min="8207" max="8207" width="6.6640625" style="2" customWidth="1"/>
    <col min="8208" max="8208" width="9.44140625" style="2" customWidth="1"/>
    <col min="8209" max="8209" width="6.6640625" style="2" customWidth="1"/>
    <col min="8210" max="8212" width="7.44140625" style="2" customWidth="1"/>
    <col min="8213" max="8213" width="8.77734375" style="2"/>
    <col min="8214" max="8214" width="7.44140625" style="2" customWidth="1"/>
    <col min="8215" max="8448" width="8.77734375" style="2"/>
    <col min="8449" max="8449" width="5.44140625" style="2" customWidth="1"/>
    <col min="8450" max="8450" width="4" style="2" customWidth="1"/>
    <col min="8451" max="8451" width="8.109375" style="2" customWidth="1"/>
    <col min="8452" max="8452" width="5.6640625" style="2" customWidth="1"/>
    <col min="8453" max="8454" width="5.77734375" style="2" customWidth="1"/>
    <col min="8455" max="8455" width="8.109375" style="2" customWidth="1"/>
    <col min="8456" max="8456" width="6.77734375" style="2" customWidth="1"/>
    <col min="8457" max="8457" width="8.109375" style="2" customWidth="1"/>
    <col min="8458" max="8458" width="7.44140625" style="2" customWidth="1"/>
    <col min="8459" max="8459" width="5.6640625" style="2" customWidth="1"/>
    <col min="8460" max="8460" width="6.109375" style="2" customWidth="1"/>
    <col min="8461" max="8461" width="7.33203125" style="2" customWidth="1"/>
    <col min="8462" max="8462" width="6" style="2" customWidth="1"/>
    <col min="8463" max="8463" width="6.6640625" style="2" customWidth="1"/>
    <col min="8464" max="8464" width="9.44140625" style="2" customWidth="1"/>
    <col min="8465" max="8465" width="6.6640625" style="2" customWidth="1"/>
    <col min="8466" max="8468" width="7.44140625" style="2" customWidth="1"/>
    <col min="8469" max="8469" width="8.77734375" style="2"/>
    <col min="8470" max="8470" width="7.44140625" style="2" customWidth="1"/>
    <col min="8471" max="8704" width="8.77734375" style="2"/>
    <col min="8705" max="8705" width="5.44140625" style="2" customWidth="1"/>
    <col min="8706" max="8706" width="4" style="2" customWidth="1"/>
    <col min="8707" max="8707" width="8.109375" style="2" customWidth="1"/>
    <col min="8708" max="8708" width="5.6640625" style="2" customWidth="1"/>
    <col min="8709" max="8710" width="5.77734375" style="2" customWidth="1"/>
    <col min="8711" max="8711" width="8.109375" style="2" customWidth="1"/>
    <col min="8712" max="8712" width="6.77734375" style="2" customWidth="1"/>
    <col min="8713" max="8713" width="8.109375" style="2" customWidth="1"/>
    <col min="8714" max="8714" width="7.44140625" style="2" customWidth="1"/>
    <col min="8715" max="8715" width="5.6640625" style="2" customWidth="1"/>
    <col min="8716" max="8716" width="6.109375" style="2" customWidth="1"/>
    <col min="8717" max="8717" width="7.33203125" style="2" customWidth="1"/>
    <col min="8718" max="8718" width="6" style="2" customWidth="1"/>
    <col min="8719" max="8719" width="6.6640625" style="2" customWidth="1"/>
    <col min="8720" max="8720" width="9.44140625" style="2" customWidth="1"/>
    <col min="8721" max="8721" width="6.6640625" style="2" customWidth="1"/>
    <col min="8722" max="8724" width="7.44140625" style="2" customWidth="1"/>
    <col min="8725" max="8725" width="8.77734375" style="2"/>
    <col min="8726" max="8726" width="7.44140625" style="2" customWidth="1"/>
    <col min="8727" max="8960" width="8.77734375" style="2"/>
    <col min="8961" max="8961" width="5.44140625" style="2" customWidth="1"/>
    <col min="8962" max="8962" width="4" style="2" customWidth="1"/>
    <col min="8963" max="8963" width="8.109375" style="2" customWidth="1"/>
    <col min="8964" max="8964" width="5.6640625" style="2" customWidth="1"/>
    <col min="8965" max="8966" width="5.77734375" style="2" customWidth="1"/>
    <col min="8967" max="8967" width="8.109375" style="2" customWidth="1"/>
    <col min="8968" max="8968" width="6.77734375" style="2" customWidth="1"/>
    <col min="8969" max="8969" width="8.109375" style="2" customWidth="1"/>
    <col min="8970" max="8970" width="7.44140625" style="2" customWidth="1"/>
    <col min="8971" max="8971" width="5.6640625" style="2" customWidth="1"/>
    <col min="8972" max="8972" width="6.109375" style="2" customWidth="1"/>
    <col min="8973" max="8973" width="7.33203125" style="2" customWidth="1"/>
    <col min="8974" max="8974" width="6" style="2" customWidth="1"/>
    <col min="8975" max="8975" width="6.6640625" style="2" customWidth="1"/>
    <col min="8976" max="8976" width="9.44140625" style="2" customWidth="1"/>
    <col min="8977" max="8977" width="6.6640625" style="2" customWidth="1"/>
    <col min="8978" max="8980" width="7.44140625" style="2" customWidth="1"/>
    <col min="8981" max="8981" width="8.77734375" style="2"/>
    <col min="8982" max="8982" width="7.44140625" style="2" customWidth="1"/>
    <col min="8983" max="9216" width="8.77734375" style="2"/>
    <col min="9217" max="9217" width="5.44140625" style="2" customWidth="1"/>
    <col min="9218" max="9218" width="4" style="2" customWidth="1"/>
    <col min="9219" max="9219" width="8.109375" style="2" customWidth="1"/>
    <col min="9220" max="9220" width="5.6640625" style="2" customWidth="1"/>
    <col min="9221" max="9222" width="5.77734375" style="2" customWidth="1"/>
    <col min="9223" max="9223" width="8.109375" style="2" customWidth="1"/>
    <col min="9224" max="9224" width="6.77734375" style="2" customWidth="1"/>
    <col min="9225" max="9225" width="8.109375" style="2" customWidth="1"/>
    <col min="9226" max="9226" width="7.44140625" style="2" customWidth="1"/>
    <col min="9227" max="9227" width="5.6640625" style="2" customWidth="1"/>
    <col min="9228" max="9228" width="6.109375" style="2" customWidth="1"/>
    <col min="9229" max="9229" width="7.33203125" style="2" customWidth="1"/>
    <col min="9230" max="9230" width="6" style="2" customWidth="1"/>
    <col min="9231" max="9231" width="6.6640625" style="2" customWidth="1"/>
    <col min="9232" max="9232" width="9.44140625" style="2" customWidth="1"/>
    <col min="9233" max="9233" width="6.6640625" style="2" customWidth="1"/>
    <col min="9234" max="9236" width="7.44140625" style="2" customWidth="1"/>
    <col min="9237" max="9237" width="8.77734375" style="2"/>
    <col min="9238" max="9238" width="7.44140625" style="2" customWidth="1"/>
    <col min="9239" max="9472" width="8.77734375" style="2"/>
    <col min="9473" max="9473" width="5.44140625" style="2" customWidth="1"/>
    <col min="9474" max="9474" width="4" style="2" customWidth="1"/>
    <col min="9475" max="9475" width="8.109375" style="2" customWidth="1"/>
    <col min="9476" max="9476" width="5.6640625" style="2" customWidth="1"/>
    <col min="9477" max="9478" width="5.77734375" style="2" customWidth="1"/>
    <col min="9479" max="9479" width="8.109375" style="2" customWidth="1"/>
    <col min="9480" max="9480" width="6.77734375" style="2" customWidth="1"/>
    <col min="9481" max="9481" width="8.109375" style="2" customWidth="1"/>
    <col min="9482" max="9482" width="7.44140625" style="2" customWidth="1"/>
    <col min="9483" max="9483" width="5.6640625" style="2" customWidth="1"/>
    <col min="9484" max="9484" width="6.109375" style="2" customWidth="1"/>
    <col min="9485" max="9485" width="7.33203125" style="2" customWidth="1"/>
    <col min="9486" max="9486" width="6" style="2" customWidth="1"/>
    <col min="9487" max="9487" width="6.6640625" style="2" customWidth="1"/>
    <col min="9488" max="9488" width="9.44140625" style="2" customWidth="1"/>
    <col min="9489" max="9489" width="6.6640625" style="2" customWidth="1"/>
    <col min="9490" max="9492" width="7.44140625" style="2" customWidth="1"/>
    <col min="9493" max="9493" width="8.77734375" style="2"/>
    <col min="9494" max="9494" width="7.44140625" style="2" customWidth="1"/>
    <col min="9495" max="9728" width="8.77734375" style="2"/>
    <col min="9729" max="9729" width="5.44140625" style="2" customWidth="1"/>
    <col min="9730" max="9730" width="4" style="2" customWidth="1"/>
    <col min="9731" max="9731" width="8.109375" style="2" customWidth="1"/>
    <col min="9732" max="9732" width="5.6640625" style="2" customWidth="1"/>
    <col min="9733" max="9734" width="5.77734375" style="2" customWidth="1"/>
    <col min="9735" max="9735" width="8.109375" style="2" customWidth="1"/>
    <col min="9736" max="9736" width="6.77734375" style="2" customWidth="1"/>
    <col min="9737" max="9737" width="8.109375" style="2" customWidth="1"/>
    <col min="9738" max="9738" width="7.44140625" style="2" customWidth="1"/>
    <col min="9739" max="9739" width="5.6640625" style="2" customWidth="1"/>
    <col min="9740" max="9740" width="6.109375" style="2" customWidth="1"/>
    <col min="9741" max="9741" width="7.33203125" style="2" customWidth="1"/>
    <col min="9742" max="9742" width="6" style="2" customWidth="1"/>
    <col min="9743" max="9743" width="6.6640625" style="2" customWidth="1"/>
    <col min="9744" max="9744" width="9.44140625" style="2" customWidth="1"/>
    <col min="9745" max="9745" width="6.6640625" style="2" customWidth="1"/>
    <col min="9746" max="9748" width="7.44140625" style="2" customWidth="1"/>
    <col min="9749" max="9749" width="8.77734375" style="2"/>
    <col min="9750" max="9750" width="7.44140625" style="2" customWidth="1"/>
    <col min="9751" max="9984" width="8.77734375" style="2"/>
    <col min="9985" max="9985" width="5.44140625" style="2" customWidth="1"/>
    <col min="9986" max="9986" width="4" style="2" customWidth="1"/>
    <col min="9987" max="9987" width="8.109375" style="2" customWidth="1"/>
    <col min="9988" max="9988" width="5.6640625" style="2" customWidth="1"/>
    <col min="9989" max="9990" width="5.77734375" style="2" customWidth="1"/>
    <col min="9991" max="9991" width="8.109375" style="2" customWidth="1"/>
    <col min="9992" max="9992" width="6.77734375" style="2" customWidth="1"/>
    <col min="9993" max="9993" width="8.109375" style="2" customWidth="1"/>
    <col min="9994" max="9994" width="7.44140625" style="2" customWidth="1"/>
    <col min="9995" max="9995" width="5.6640625" style="2" customWidth="1"/>
    <col min="9996" max="9996" width="6.109375" style="2" customWidth="1"/>
    <col min="9997" max="9997" width="7.33203125" style="2" customWidth="1"/>
    <col min="9998" max="9998" width="6" style="2" customWidth="1"/>
    <col min="9999" max="9999" width="6.6640625" style="2" customWidth="1"/>
    <col min="10000" max="10000" width="9.44140625" style="2" customWidth="1"/>
    <col min="10001" max="10001" width="6.6640625" style="2" customWidth="1"/>
    <col min="10002" max="10004" width="7.44140625" style="2" customWidth="1"/>
    <col min="10005" max="10005" width="8.77734375" style="2"/>
    <col min="10006" max="10006" width="7.44140625" style="2" customWidth="1"/>
    <col min="10007" max="10240" width="8.77734375" style="2"/>
    <col min="10241" max="10241" width="5.44140625" style="2" customWidth="1"/>
    <col min="10242" max="10242" width="4" style="2" customWidth="1"/>
    <col min="10243" max="10243" width="8.109375" style="2" customWidth="1"/>
    <col min="10244" max="10244" width="5.6640625" style="2" customWidth="1"/>
    <col min="10245" max="10246" width="5.77734375" style="2" customWidth="1"/>
    <col min="10247" max="10247" width="8.109375" style="2" customWidth="1"/>
    <col min="10248" max="10248" width="6.77734375" style="2" customWidth="1"/>
    <col min="10249" max="10249" width="8.109375" style="2" customWidth="1"/>
    <col min="10250" max="10250" width="7.44140625" style="2" customWidth="1"/>
    <col min="10251" max="10251" width="5.6640625" style="2" customWidth="1"/>
    <col min="10252" max="10252" width="6.109375" style="2" customWidth="1"/>
    <col min="10253" max="10253" width="7.33203125" style="2" customWidth="1"/>
    <col min="10254" max="10254" width="6" style="2" customWidth="1"/>
    <col min="10255" max="10255" width="6.6640625" style="2" customWidth="1"/>
    <col min="10256" max="10256" width="9.44140625" style="2" customWidth="1"/>
    <col min="10257" max="10257" width="6.6640625" style="2" customWidth="1"/>
    <col min="10258" max="10260" width="7.44140625" style="2" customWidth="1"/>
    <col min="10261" max="10261" width="8.77734375" style="2"/>
    <col min="10262" max="10262" width="7.44140625" style="2" customWidth="1"/>
    <col min="10263" max="10496" width="8.77734375" style="2"/>
    <col min="10497" max="10497" width="5.44140625" style="2" customWidth="1"/>
    <col min="10498" max="10498" width="4" style="2" customWidth="1"/>
    <col min="10499" max="10499" width="8.109375" style="2" customWidth="1"/>
    <col min="10500" max="10500" width="5.6640625" style="2" customWidth="1"/>
    <col min="10501" max="10502" width="5.77734375" style="2" customWidth="1"/>
    <col min="10503" max="10503" width="8.109375" style="2" customWidth="1"/>
    <col min="10504" max="10504" width="6.77734375" style="2" customWidth="1"/>
    <col min="10505" max="10505" width="8.109375" style="2" customWidth="1"/>
    <col min="10506" max="10506" width="7.44140625" style="2" customWidth="1"/>
    <col min="10507" max="10507" width="5.6640625" style="2" customWidth="1"/>
    <col min="10508" max="10508" width="6.109375" style="2" customWidth="1"/>
    <col min="10509" max="10509" width="7.33203125" style="2" customWidth="1"/>
    <col min="10510" max="10510" width="6" style="2" customWidth="1"/>
    <col min="10511" max="10511" width="6.6640625" style="2" customWidth="1"/>
    <col min="10512" max="10512" width="9.44140625" style="2" customWidth="1"/>
    <col min="10513" max="10513" width="6.6640625" style="2" customWidth="1"/>
    <col min="10514" max="10516" width="7.44140625" style="2" customWidth="1"/>
    <col min="10517" max="10517" width="8.77734375" style="2"/>
    <col min="10518" max="10518" width="7.44140625" style="2" customWidth="1"/>
    <col min="10519" max="10752" width="8.77734375" style="2"/>
    <col min="10753" max="10753" width="5.44140625" style="2" customWidth="1"/>
    <col min="10754" max="10754" width="4" style="2" customWidth="1"/>
    <col min="10755" max="10755" width="8.109375" style="2" customWidth="1"/>
    <col min="10756" max="10756" width="5.6640625" style="2" customWidth="1"/>
    <col min="10757" max="10758" width="5.77734375" style="2" customWidth="1"/>
    <col min="10759" max="10759" width="8.109375" style="2" customWidth="1"/>
    <col min="10760" max="10760" width="6.77734375" style="2" customWidth="1"/>
    <col min="10761" max="10761" width="8.109375" style="2" customWidth="1"/>
    <col min="10762" max="10762" width="7.44140625" style="2" customWidth="1"/>
    <col min="10763" max="10763" width="5.6640625" style="2" customWidth="1"/>
    <col min="10764" max="10764" width="6.109375" style="2" customWidth="1"/>
    <col min="10765" max="10765" width="7.33203125" style="2" customWidth="1"/>
    <col min="10766" max="10766" width="6" style="2" customWidth="1"/>
    <col min="10767" max="10767" width="6.6640625" style="2" customWidth="1"/>
    <col min="10768" max="10768" width="9.44140625" style="2" customWidth="1"/>
    <col min="10769" max="10769" width="6.6640625" style="2" customWidth="1"/>
    <col min="10770" max="10772" width="7.44140625" style="2" customWidth="1"/>
    <col min="10773" max="10773" width="8.77734375" style="2"/>
    <col min="10774" max="10774" width="7.44140625" style="2" customWidth="1"/>
    <col min="10775" max="11008" width="8.77734375" style="2"/>
    <col min="11009" max="11009" width="5.44140625" style="2" customWidth="1"/>
    <col min="11010" max="11010" width="4" style="2" customWidth="1"/>
    <col min="11011" max="11011" width="8.109375" style="2" customWidth="1"/>
    <col min="11012" max="11012" width="5.6640625" style="2" customWidth="1"/>
    <col min="11013" max="11014" width="5.77734375" style="2" customWidth="1"/>
    <col min="11015" max="11015" width="8.109375" style="2" customWidth="1"/>
    <col min="11016" max="11016" width="6.77734375" style="2" customWidth="1"/>
    <col min="11017" max="11017" width="8.109375" style="2" customWidth="1"/>
    <col min="11018" max="11018" width="7.44140625" style="2" customWidth="1"/>
    <col min="11019" max="11019" width="5.6640625" style="2" customWidth="1"/>
    <col min="11020" max="11020" width="6.109375" style="2" customWidth="1"/>
    <col min="11021" max="11021" width="7.33203125" style="2" customWidth="1"/>
    <col min="11022" max="11022" width="6" style="2" customWidth="1"/>
    <col min="11023" max="11023" width="6.6640625" style="2" customWidth="1"/>
    <col min="11024" max="11024" width="9.44140625" style="2" customWidth="1"/>
    <col min="11025" max="11025" width="6.6640625" style="2" customWidth="1"/>
    <col min="11026" max="11028" width="7.44140625" style="2" customWidth="1"/>
    <col min="11029" max="11029" width="8.77734375" style="2"/>
    <col min="11030" max="11030" width="7.44140625" style="2" customWidth="1"/>
    <col min="11031" max="11264" width="8.77734375" style="2"/>
    <col min="11265" max="11265" width="5.44140625" style="2" customWidth="1"/>
    <col min="11266" max="11266" width="4" style="2" customWidth="1"/>
    <col min="11267" max="11267" width="8.109375" style="2" customWidth="1"/>
    <col min="11268" max="11268" width="5.6640625" style="2" customWidth="1"/>
    <col min="11269" max="11270" width="5.77734375" style="2" customWidth="1"/>
    <col min="11271" max="11271" width="8.109375" style="2" customWidth="1"/>
    <col min="11272" max="11272" width="6.77734375" style="2" customWidth="1"/>
    <col min="11273" max="11273" width="8.109375" style="2" customWidth="1"/>
    <col min="11274" max="11274" width="7.44140625" style="2" customWidth="1"/>
    <col min="11275" max="11275" width="5.6640625" style="2" customWidth="1"/>
    <col min="11276" max="11276" width="6.109375" style="2" customWidth="1"/>
    <col min="11277" max="11277" width="7.33203125" style="2" customWidth="1"/>
    <col min="11278" max="11278" width="6" style="2" customWidth="1"/>
    <col min="11279" max="11279" width="6.6640625" style="2" customWidth="1"/>
    <col min="11280" max="11280" width="9.44140625" style="2" customWidth="1"/>
    <col min="11281" max="11281" width="6.6640625" style="2" customWidth="1"/>
    <col min="11282" max="11284" width="7.44140625" style="2" customWidth="1"/>
    <col min="11285" max="11285" width="8.77734375" style="2"/>
    <col min="11286" max="11286" width="7.44140625" style="2" customWidth="1"/>
    <col min="11287" max="11520" width="8.77734375" style="2"/>
    <col min="11521" max="11521" width="5.44140625" style="2" customWidth="1"/>
    <col min="11522" max="11522" width="4" style="2" customWidth="1"/>
    <col min="11523" max="11523" width="8.109375" style="2" customWidth="1"/>
    <col min="11524" max="11524" width="5.6640625" style="2" customWidth="1"/>
    <col min="11525" max="11526" width="5.77734375" style="2" customWidth="1"/>
    <col min="11527" max="11527" width="8.109375" style="2" customWidth="1"/>
    <col min="11528" max="11528" width="6.77734375" style="2" customWidth="1"/>
    <col min="11529" max="11529" width="8.109375" style="2" customWidth="1"/>
    <col min="11530" max="11530" width="7.44140625" style="2" customWidth="1"/>
    <col min="11531" max="11531" width="5.6640625" style="2" customWidth="1"/>
    <col min="11532" max="11532" width="6.109375" style="2" customWidth="1"/>
    <col min="11533" max="11533" width="7.33203125" style="2" customWidth="1"/>
    <col min="11534" max="11534" width="6" style="2" customWidth="1"/>
    <col min="11535" max="11535" width="6.6640625" style="2" customWidth="1"/>
    <col min="11536" max="11536" width="9.44140625" style="2" customWidth="1"/>
    <col min="11537" max="11537" width="6.6640625" style="2" customWidth="1"/>
    <col min="11538" max="11540" width="7.44140625" style="2" customWidth="1"/>
    <col min="11541" max="11541" width="8.77734375" style="2"/>
    <col min="11542" max="11542" width="7.44140625" style="2" customWidth="1"/>
    <col min="11543" max="11776" width="8.77734375" style="2"/>
    <col min="11777" max="11777" width="5.44140625" style="2" customWidth="1"/>
    <col min="11778" max="11778" width="4" style="2" customWidth="1"/>
    <col min="11779" max="11779" width="8.109375" style="2" customWidth="1"/>
    <col min="11780" max="11780" width="5.6640625" style="2" customWidth="1"/>
    <col min="11781" max="11782" width="5.77734375" style="2" customWidth="1"/>
    <col min="11783" max="11783" width="8.109375" style="2" customWidth="1"/>
    <col min="11784" max="11784" width="6.77734375" style="2" customWidth="1"/>
    <col min="11785" max="11785" width="8.109375" style="2" customWidth="1"/>
    <col min="11786" max="11786" width="7.44140625" style="2" customWidth="1"/>
    <col min="11787" max="11787" width="5.6640625" style="2" customWidth="1"/>
    <col min="11788" max="11788" width="6.109375" style="2" customWidth="1"/>
    <col min="11789" max="11789" width="7.33203125" style="2" customWidth="1"/>
    <col min="11790" max="11790" width="6" style="2" customWidth="1"/>
    <col min="11791" max="11791" width="6.6640625" style="2" customWidth="1"/>
    <col min="11792" max="11792" width="9.44140625" style="2" customWidth="1"/>
    <col min="11793" max="11793" width="6.6640625" style="2" customWidth="1"/>
    <col min="11794" max="11796" width="7.44140625" style="2" customWidth="1"/>
    <col min="11797" max="11797" width="8.77734375" style="2"/>
    <col min="11798" max="11798" width="7.44140625" style="2" customWidth="1"/>
    <col min="11799" max="12032" width="8.77734375" style="2"/>
    <col min="12033" max="12033" width="5.44140625" style="2" customWidth="1"/>
    <col min="12034" max="12034" width="4" style="2" customWidth="1"/>
    <col min="12035" max="12035" width="8.109375" style="2" customWidth="1"/>
    <col min="12036" max="12036" width="5.6640625" style="2" customWidth="1"/>
    <col min="12037" max="12038" width="5.77734375" style="2" customWidth="1"/>
    <col min="12039" max="12039" width="8.109375" style="2" customWidth="1"/>
    <col min="12040" max="12040" width="6.77734375" style="2" customWidth="1"/>
    <col min="12041" max="12041" width="8.109375" style="2" customWidth="1"/>
    <col min="12042" max="12042" width="7.44140625" style="2" customWidth="1"/>
    <col min="12043" max="12043" width="5.6640625" style="2" customWidth="1"/>
    <col min="12044" max="12044" width="6.109375" style="2" customWidth="1"/>
    <col min="12045" max="12045" width="7.33203125" style="2" customWidth="1"/>
    <col min="12046" max="12046" width="6" style="2" customWidth="1"/>
    <col min="12047" max="12047" width="6.6640625" style="2" customWidth="1"/>
    <col min="12048" max="12048" width="9.44140625" style="2" customWidth="1"/>
    <col min="12049" max="12049" width="6.6640625" style="2" customWidth="1"/>
    <col min="12050" max="12052" width="7.44140625" style="2" customWidth="1"/>
    <col min="12053" max="12053" width="8.77734375" style="2"/>
    <col min="12054" max="12054" width="7.44140625" style="2" customWidth="1"/>
    <col min="12055" max="12288" width="8.77734375" style="2"/>
    <col min="12289" max="12289" width="5.44140625" style="2" customWidth="1"/>
    <col min="12290" max="12290" width="4" style="2" customWidth="1"/>
    <col min="12291" max="12291" width="8.109375" style="2" customWidth="1"/>
    <col min="12292" max="12292" width="5.6640625" style="2" customWidth="1"/>
    <col min="12293" max="12294" width="5.77734375" style="2" customWidth="1"/>
    <col min="12295" max="12295" width="8.109375" style="2" customWidth="1"/>
    <col min="12296" max="12296" width="6.77734375" style="2" customWidth="1"/>
    <col min="12297" max="12297" width="8.109375" style="2" customWidth="1"/>
    <col min="12298" max="12298" width="7.44140625" style="2" customWidth="1"/>
    <col min="12299" max="12299" width="5.6640625" style="2" customWidth="1"/>
    <col min="12300" max="12300" width="6.109375" style="2" customWidth="1"/>
    <col min="12301" max="12301" width="7.33203125" style="2" customWidth="1"/>
    <col min="12302" max="12302" width="6" style="2" customWidth="1"/>
    <col min="12303" max="12303" width="6.6640625" style="2" customWidth="1"/>
    <col min="12304" max="12304" width="9.44140625" style="2" customWidth="1"/>
    <col min="12305" max="12305" width="6.6640625" style="2" customWidth="1"/>
    <col min="12306" max="12308" width="7.44140625" style="2" customWidth="1"/>
    <col min="12309" max="12309" width="8.77734375" style="2"/>
    <col min="12310" max="12310" width="7.44140625" style="2" customWidth="1"/>
    <col min="12311" max="12544" width="8.77734375" style="2"/>
    <col min="12545" max="12545" width="5.44140625" style="2" customWidth="1"/>
    <col min="12546" max="12546" width="4" style="2" customWidth="1"/>
    <col min="12547" max="12547" width="8.109375" style="2" customWidth="1"/>
    <col min="12548" max="12548" width="5.6640625" style="2" customWidth="1"/>
    <col min="12549" max="12550" width="5.77734375" style="2" customWidth="1"/>
    <col min="12551" max="12551" width="8.109375" style="2" customWidth="1"/>
    <col min="12552" max="12552" width="6.77734375" style="2" customWidth="1"/>
    <col min="12553" max="12553" width="8.109375" style="2" customWidth="1"/>
    <col min="12554" max="12554" width="7.44140625" style="2" customWidth="1"/>
    <col min="12555" max="12555" width="5.6640625" style="2" customWidth="1"/>
    <col min="12556" max="12556" width="6.109375" style="2" customWidth="1"/>
    <col min="12557" max="12557" width="7.33203125" style="2" customWidth="1"/>
    <col min="12558" max="12558" width="6" style="2" customWidth="1"/>
    <col min="12559" max="12559" width="6.6640625" style="2" customWidth="1"/>
    <col min="12560" max="12560" width="9.44140625" style="2" customWidth="1"/>
    <col min="12561" max="12561" width="6.6640625" style="2" customWidth="1"/>
    <col min="12562" max="12564" width="7.44140625" style="2" customWidth="1"/>
    <col min="12565" max="12565" width="8.77734375" style="2"/>
    <col min="12566" max="12566" width="7.44140625" style="2" customWidth="1"/>
    <col min="12567" max="12800" width="8.77734375" style="2"/>
    <col min="12801" max="12801" width="5.44140625" style="2" customWidth="1"/>
    <col min="12802" max="12802" width="4" style="2" customWidth="1"/>
    <col min="12803" max="12803" width="8.109375" style="2" customWidth="1"/>
    <col min="12804" max="12804" width="5.6640625" style="2" customWidth="1"/>
    <col min="12805" max="12806" width="5.77734375" style="2" customWidth="1"/>
    <col min="12807" max="12807" width="8.109375" style="2" customWidth="1"/>
    <col min="12808" max="12808" width="6.77734375" style="2" customWidth="1"/>
    <col min="12809" max="12809" width="8.109375" style="2" customWidth="1"/>
    <col min="12810" max="12810" width="7.44140625" style="2" customWidth="1"/>
    <col min="12811" max="12811" width="5.6640625" style="2" customWidth="1"/>
    <col min="12812" max="12812" width="6.109375" style="2" customWidth="1"/>
    <col min="12813" max="12813" width="7.33203125" style="2" customWidth="1"/>
    <col min="12814" max="12814" width="6" style="2" customWidth="1"/>
    <col min="12815" max="12815" width="6.6640625" style="2" customWidth="1"/>
    <col min="12816" max="12816" width="9.44140625" style="2" customWidth="1"/>
    <col min="12817" max="12817" width="6.6640625" style="2" customWidth="1"/>
    <col min="12818" max="12820" width="7.44140625" style="2" customWidth="1"/>
    <col min="12821" max="12821" width="8.77734375" style="2"/>
    <col min="12822" max="12822" width="7.44140625" style="2" customWidth="1"/>
    <col min="12823" max="13056" width="8.77734375" style="2"/>
    <col min="13057" max="13057" width="5.44140625" style="2" customWidth="1"/>
    <col min="13058" max="13058" width="4" style="2" customWidth="1"/>
    <col min="13059" max="13059" width="8.109375" style="2" customWidth="1"/>
    <col min="13060" max="13060" width="5.6640625" style="2" customWidth="1"/>
    <col min="13061" max="13062" width="5.77734375" style="2" customWidth="1"/>
    <col min="13063" max="13063" width="8.109375" style="2" customWidth="1"/>
    <col min="13064" max="13064" width="6.77734375" style="2" customWidth="1"/>
    <col min="13065" max="13065" width="8.109375" style="2" customWidth="1"/>
    <col min="13066" max="13066" width="7.44140625" style="2" customWidth="1"/>
    <col min="13067" max="13067" width="5.6640625" style="2" customWidth="1"/>
    <col min="13068" max="13068" width="6.109375" style="2" customWidth="1"/>
    <col min="13069" max="13069" width="7.33203125" style="2" customWidth="1"/>
    <col min="13070" max="13070" width="6" style="2" customWidth="1"/>
    <col min="13071" max="13071" width="6.6640625" style="2" customWidth="1"/>
    <col min="13072" max="13072" width="9.44140625" style="2" customWidth="1"/>
    <col min="13073" max="13073" width="6.6640625" style="2" customWidth="1"/>
    <col min="13074" max="13076" width="7.44140625" style="2" customWidth="1"/>
    <col min="13077" max="13077" width="8.77734375" style="2"/>
    <col min="13078" max="13078" width="7.44140625" style="2" customWidth="1"/>
    <col min="13079" max="13312" width="8.77734375" style="2"/>
    <col min="13313" max="13313" width="5.44140625" style="2" customWidth="1"/>
    <col min="13314" max="13314" width="4" style="2" customWidth="1"/>
    <col min="13315" max="13315" width="8.109375" style="2" customWidth="1"/>
    <col min="13316" max="13316" width="5.6640625" style="2" customWidth="1"/>
    <col min="13317" max="13318" width="5.77734375" style="2" customWidth="1"/>
    <col min="13319" max="13319" width="8.109375" style="2" customWidth="1"/>
    <col min="13320" max="13320" width="6.77734375" style="2" customWidth="1"/>
    <col min="13321" max="13321" width="8.109375" style="2" customWidth="1"/>
    <col min="13322" max="13322" width="7.44140625" style="2" customWidth="1"/>
    <col min="13323" max="13323" width="5.6640625" style="2" customWidth="1"/>
    <col min="13324" max="13324" width="6.109375" style="2" customWidth="1"/>
    <col min="13325" max="13325" width="7.33203125" style="2" customWidth="1"/>
    <col min="13326" max="13326" width="6" style="2" customWidth="1"/>
    <col min="13327" max="13327" width="6.6640625" style="2" customWidth="1"/>
    <col min="13328" max="13328" width="9.44140625" style="2" customWidth="1"/>
    <col min="13329" max="13329" width="6.6640625" style="2" customWidth="1"/>
    <col min="13330" max="13332" width="7.44140625" style="2" customWidth="1"/>
    <col min="13333" max="13333" width="8.77734375" style="2"/>
    <col min="13334" max="13334" width="7.44140625" style="2" customWidth="1"/>
    <col min="13335" max="13568" width="8.77734375" style="2"/>
    <col min="13569" max="13569" width="5.44140625" style="2" customWidth="1"/>
    <col min="13570" max="13570" width="4" style="2" customWidth="1"/>
    <col min="13571" max="13571" width="8.109375" style="2" customWidth="1"/>
    <col min="13572" max="13572" width="5.6640625" style="2" customWidth="1"/>
    <col min="13573" max="13574" width="5.77734375" style="2" customWidth="1"/>
    <col min="13575" max="13575" width="8.109375" style="2" customWidth="1"/>
    <col min="13576" max="13576" width="6.77734375" style="2" customWidth="1"/>
    <col min="13577" max="13577" width="8.109375" style="2" customWidth="1"/>
    <col min="13578" max="13578" width="7.44140625" style="2" customWidth="1"/>
    <col min="13579" max="13579" width="5.6640625" style="2" customWidth="1"/>
    <col min="13580" max="13580" width="6.109375" style="2" customWidth="1"/>
    <col min="13581" max="13581" width="7.33203125" style="2" customWidth="1"/>
    <col min="13582" max="13582" width="6" style="2" customWidth="1"/>
    <col min="13583" max="13583" width="6.6640625" style="2" customWidth="1"/>
    <col min="13584" max="13584" width="9.44140625" style="2" customWidth="1"/>
    <col min="13585" max="13585" width="6.6640625" style="2" customWidth="1"/>
    <col min="13586" max="13588" width="7.44140625" style="2" customWidth="1"/>
    <col min="13589" max="13589" width="8.77734375" style="2"/>
    <col min="13590" max="13590" width="7.44140625" style="2" customWidth="1"/>
    <col min="13591" max="13824" width="8.77734375" style="2"/>
    <col min="13825" max="13825" width="5.44140625" style="2" customWidth="1"/>
    <col min="13826" max="13826" width="4" style="2" customWidth="1"/>
    <col min="13827" max="13827" width="8.109375" style="2" customWidth="1"/>
    <col min="13828" max="13828" width="5.6640625" style="2" customWidth="1"/>
    <col min="13829" max="13830" width="5.77734375" style="2" customWidth="1"/>
    <col min="13831" max="13831" width="8.109375" style="2" customWidth="1"/>
    <col min="13832" max="13832" width="6.77734375" style="2" customWidth="1"/>
    <col min="13833" max="13833" width="8.109375" style="2" customWidth="1"/>
    <col min="13834" max="13834" width="7.44140625" style="2" customWidth="1"/>
    <col min="13835" max="13835" width="5.6640625" style="2" customWidth="1"/>
    <col min="13836" max="13836" width="6.109375" style="2" customWidth="1"/>
    <col min="13837" max="13837" width="7.33203125" style="2" customWidth="1"/>
    <col min="13838" max="13838" width="6" style="2" customWidth="1"/>
    <col min="13839" max="13839" width="6.6640625" style="2" customWidth="1"/>
    <col min="13840" max="13840" width="9.44140625" style="2" customWidth="1"/>
    <col min="13841" max="13841" width="6.6640625" style="2" customWidth="1"/>
    <col min="13842" max="13844" width="7.44140625" style="2" customWidth="1"/>
    <col min="13845" max="13845" width="8.77734375" style="2"/>
    <col min="13846" max="13846" width="7.44140625" style="2" customWidth="1"/>
    <col min="13847" max="14080" width="8.77734375" style="2"/>
    <col min="14081" max="14081" width="5.44140625" style="2" customWidth="1"/>
    <col min="14082" max="14082" width="4" style="2" customWidth="1"/>
    <col min="14083" max="14083" width="8.109375" style="2" customWidth="1"/>
    <col min="14084" max="14084" width="5.6640625" style="2" customWidth="1"/>
    <col min="14085" max="14086" width="5.77734375" style="2" customWidth="1"/>
    <col min="14087" max="14087" width="8.109375" style="2" customWidth="1"/>
    <col min="14088" max="14088" width="6.77734375" style="2" customWidth="1"/>
    <col min="14089" max="14089" width="8.109375" style="2" customWidth="1"/>
    <col min="14090" max="14090" width="7.44140625" style="2" customWidth="1"/>
    <col min="14091" max="14091" width="5.6640625" style="2" customWidth="1"/>
    <col min="14092" max="14092" width="6.109375" style="2" customWidth="1"/>
    <col min="14093" max="14093" width="7.33203125" style="2" customWidth="1"/>
    <col min="14094" max="14094" width="6" style="2" customWidth="1"/>
    <col min="14095" max="14095" width="6.6640625" style="2" customWidth="1"/>
    <col min="14096" max="14096" width="9.44140625" style="2" customWidth="1"/>
    <col min="14097" max="14097" width="6.6640625" style="2" customWidth="1"/>
    <col min="14098" max="14100" width="7.44140625" style="2" customWidth="1"/>
    <col min="14101" max="14101" width="8.77734375" style="2"/>
    <col min="14102" max="14102" width="7.44140625" style="2" customWidth="1"/>
    <col min="14103" max="14336" width="8.77734375" style="2"/>
    <col min="14337" max="14337" width="5.44140625" style="2" customWidth="1"/>
    <col min="14338" max="14338" width="4" style="2" customWidth="1"/>
    <col min="14339" max="14339" width="8.109375" style="2" customWidth="1"/>
    <col min="14340" max="14340" width="5.6640625" style="2" customWidth="1"/>
    <col min="14341" max="14342" width="5.77734375" style="2" customWidth="1"/>
    <col min="14343" max="14343" width="8.109375" style="2" customWidth="1"/>
    <col min="14344" max="14344" width="6.77734375" style="2" customWidth="1"/>
    <col min="14345" max="14345" width="8.109375" style="2" customWidth="1"/>
    <col min="14346" max="14346" width="7.44140625" style="2" customWidth="1"/>
    <col min="14347" max="14347" width="5.6640625" style="2" customWidth="1"/>
    <col min="14348" max="14348" width="6.109375" style="2" customWidth="1"/>
    <col min="14349" max="14349" width="7.33203125" style="2" customWidth="1"/>
    <col min="14350" max="14350" width="6" style="2" customWidth="1"/>
    <col min="14351" max="14351" width="6.6640625" style="2" customWidth="1"/>
    <col min="14352" max="14352" width="9.44140625" style="2" customWidth="1"/>
    <col min="14353" max="14353" width="6.6640625" style="2" customWidth="1"/>
    <col min="14354" max="14356" width="7.44140625" style="2" customWidth="1"/>
    <col min="14357" max="14357" width="8.77734375" style="2"/>
    <col min="14358" max="14358" width="7.44140625" style="2" customWidth="1"/>
    <col min="14359" max="14592" width="8.77734375" style="2"/>
    <col min="14593" max="14593" width="5.44140625" style="2" customWidth="1"/>
    <col min="14594" max="14594" width="4" style="2" customWidth="1"/>
    <col min="14595" max="14595" width="8.109375" style="2" customWidth="1"/>
    <col min="14596" max="14596" width="5.6640625" style="2" customWidth="1"/>
    <col min="14597" max="14598" width="5.77734375" style="2" customWidth="1"/>
    <col min="14599" max="14599" width="8.109375" style="2" customWidth="1"/>
    <col min="14600" max="14600" width="6.77734375" style="2" customWidth="1"/>
    <col min="14601" max="14601" width="8.109375" style="2" customWidth="1"/>
    <col min="14602" max="14602" width="7.44140625" style="2" customWidth="1"/>
    <col min="14603" max="14603" width="5.6640625" style="2" customWidth="1"/>
    <col min="14604" max="14604" width="6.109375" style="2" customWidth="1"/>
    <col min="14605" max="14605" width="7.33203125" style="2" customWidth="1"/>
    <col min="14606" max="14606" width="6" style="2" customWidth="1"/>
    <col min="14607" max="14607" width="6.6640625" style="2" customWidth="1"/>
    <col min="14608" max="14608" width="9.44140625" style="2" customWidth="1"/>
    <col min="14609" max="14609" width="6.6640625" style="2" customWidth="1"/>
    <col min="14610" max="14612" width="7.44140625" style="2" customWidth="1"/>
    <col min="14613" max="14613" width="8.77734375" style="2"/>
    <col min="14614" max="14614" width="7.44140625" style="2" customWidth="1"/>
    <col min="14615" max="14848" width="8.77734375" style="2"/>
    <col min="14849" max="14849" width="5.44140625" style="2" customWidth="1"/>
    <col min="14850" max="14850" width="4" style="2" customWidth="1"/>
    <col min="14851" max="14851" width="8.109375" style="2" customWidth="1"/>
    <col min="14852" max="14852" width="5.6640625" style="2" customWidth="1"/>
    <col min="14853" max="14854" width="5.77734375" style="2" customWidth="1"/>
    <col min="14855" max="14855" width="8.109375" style="2" customWidth="1"/>
    <col min="14856" max="14856" width="6.77734375" style="2" customWidth="1"/>
    <col min="14857" max="14857" width="8.109375" style="2" customWidth="1"/>
    <col min="14858" max="14858" width="7.44140625" style="2" customWidth="1"/>
    <col min="14859" max="14859" width="5.6640625" style="2" customWidth="1"/>
    <col min="14860" max="14860" width="6.109375" style="2" customWidth="1"/>
    <col min="14861" max="14861" width="7.33203125" style="2" customWidth="1"/>
    <col min="14862" max="14862" width="6" style="2" customWidth="1"/>
    <col min="14863" max="14863" width="6.6640625" style="2" customWidth="1"/>
    <col min="14864" max="14864" width="9.44140625" style="2" customWidth="1"/>
    <col min="14865" max="14865" width="6.6640625" style="2" customWidth="1"/>
    <col min="14866" max="14868" width="7.44140625" style="2" customWidth="1"/>
    <col min="14869" max="14869" width="8.77734375" style="2"/>
    <col min="14870" max="14870" width="7.44140625" style="2" customWidth="1"/>
    <col min="14871" max="15104" width="8.77734375" style="2"/>
    <col min="15105" max="15105" width="5.44140625" style="2" customWidth="1"/>
    <col min="15106" max="15106" width="4" style="2" customWidth="1"/>
    <col min="15107" max="15107" width="8.109375" style="2" customWidth="1"/>
    <col min="15108" max="15108" width="5.6640625" style="2" customWidth="1"/>
    <col min="15109" max="15110" width="5.77734375" style="2" customWidth="1"/>
    <col min="15111" max="15111" width="8.109375" style="2" customWidth="1"/>
    <col min="15112" max="15112" width="6.77734375" style="2" customWidth="1"/>
    <col min="15113" max="15113" width="8.109375" style="2" customWidth="1"/>
    <col min="15114" max="15114" width="7.44140625" style="2" customWidth="1"/>
    <col min="15115" max="15115" width="5.6640625" style="2" customWidth="1"/>
    <col min="15116" max="15116" width="6.109375" style="2" customWidth="1"/>
    <col min="15117" max="15117" width="7.33203125" style="2" customWidth="1"/>
    <col min="15118" max="15118" width="6" style="2" customWidth="1"/>
    <col min="15119" max="15119" width="6.6640625" style="2" customWidth="1"/>
    <col min="15120" max="15120" width="9.44140625" style="2" customWidth="1"/>
    <col min="15121" max="15121" width="6.6640625" style="2" customWidth="1"/>
    <col min="15122" max="15124" width="7.44140625" style="2" customWidth="1"/>
    <col min="15125" max="15125" width="8.77734375" style="2"/>
    <col min="15126" max="15126" width="7.44140625" style="2" customWidth="1"/>
    <col min="15127" max="15360" width="8.77734375" style="2"/>
    <col min="15361" max="15361" width="5.44140625" style="2" customWidth="1"/>
    <col min="15362" max="15362" width="4" style="2" customWidth="1"/>
    <col min="15363" max="15363" width="8.109375" style="2" customWidth="1"/>
    <col min="15364" max="15364" width="5.6640625" style="2" customWidth="1"/>
    <col min="15365" max="15366" width="5.77734375" style="2" customWidth="1"/>
    <col min="15367" max="15367" width="8.109375" style="2" customWidth="1"/>
    <col min="15368" max="15368" width="6.77734375" style="2" customWidth="1"/>
    <col min="15369" max="15369" width="8.109375" style="2" customWidth="1"/>
    <col min="15370" max="15370" width="7.44140625" style="2" customWidth="1"/>
    <col min="15371" max="15371" width="5.6640625" style="2" customWidth="1"/>
    <col min="15372" max="15372" width="6.109375" style="2" customWidth="1"/>
    <col min="15373" max="15373" width="7.33203125" style="2" customWidth="1"/>
    <col min="15374" max="15374" width="6" style="2" customWidth="1"/>
    <col min="15375" max="15375" width="6.6640625" style="2" customWidth="1"/>
    <col min="15376" max="15376" width="9.44140625" style="2" customWidth="1"/>
    <col min="15377" max="15377" width="6.6640625" style="2" customWidth="1"/>
    <col min="15378" max="15380" width="7.44140625" style="2" customWidth="1"/>
    <col min="15381" max="15381" width="8.77734375" style="2"/>
    <col min="15382" max="15382" width="7.44140625" style="2" customWidth="1"/>
    <col min="15383" max="15616" width="8.77734375" style="2"/>
    <col min="15617" max="15617" width="5.44140625" style="2" customWidth="1"/>
    <col min="15618" max="15618" width="4" style="2" customWidth="1"/>
    <col min="15619" max="15619" width="8.109375" style="2" customWidth="1"/>
    <col min="15620" max="15620" width="5.6640625" style="2" customWidth="1"/>
    <col min="15621" max="15622" width="5.77734375" style="2" customWidth="1"/>
    <col min="15623" max="15623" width="8.109375" style="2" customWidth="1"/>
    <col min="15624" max="15624" width="6.77734375" style="2" customWidth="1"/>
    <col min="15625" max="15625" width="8.109375" style="2" customWidth="1"/>
    <col min="15626" max="15626" width="7.44140625" style="2" customWidth="1"/>
    <col min="15627" max="15627" width="5.6640625" style="2" customWidth="1"/>
    <col min="15628" max="15628" width="6.109375" style="2" customWidth="1"/>
    <col min="15629" max="15629" width="7.33203125" style="2" customWidth="1"/>
    <col min="15630" max="15630" width="6" style="2" customWidth="1"/>
    <col min="15631" max="15631" width="6.6640625" style="2" customWidth="1"/>
    <col min="15632" max="15632" width="9.44140625" style="2" customWidth="1"/>
    <col min="15633" max="15633" width="6.6640625" style="2" customWidth="1"/>
    <col min="15634" max="15636" width="7.44140625" style="2" customWidth="1"/>
    <col min="15637" max="15637" width="8.77734375" style="2"/>
    <col min="15638" max="15638" width="7.44140625" style="2" customWidth="1"/>
    <col min="15639" max="15872" width="8.77734375" style="2"/>
    <col min="15873" max="15873" width="5.44140625" style="2" customWidth="1"/>
    <col min="15874" max="15874" width="4" style="2" customWidth="1"/>
    <col min="15875" max="15875" width="8.109375" style="2" customWidth="1"/>
    <col min="15876" max="15876" width="5.6640625" style="2" customWidth="1"/>
    <col min="15877" max="15878" width="5.77734375" style="2" customWidth="1"/>
    <col min="15879" max="15879" width="8.109375" style="2" customWidth="1"/>
    <col min="15880" max="15880" width="6.77734375" style="2" customWidth="1"/>
    <col min="15881" max="15881" width="8.109375" style="2" customWidth="1"/>
    <col min="15882" max="15882" width="7.44140625" style="2" customWidth="1"/>
    <col min="15883" max="15883" width="5.6640625" style="2" customWidth="1"/>
    <col min="15884" max="15884" width="6.109375" style="2" customWidth="1"/>
    <col min="15885" max="15885" width="7.33203125" style="2" customWidth="1"/>
    <col min="15886" max="15886" width="6" style="2" customWidth="1"/>
    <col min="15887" max="15887" width="6.6640625" style="2" customWidth="1"/>
    <col min="15888" max="15888" width="9.44140625" style="2" customWidth="1"/>
    <col min="15889" max="15889" width="6.6640625" style="2" customWidth="1"/>
    <col min="15890" max="15892" width="7.44140625" style="2" customWidth="1"/>
    <col min="15893" max="15893" width="8.77734375" style="2"/>
    <col min="15894" max="15894" width="7.44140625" style="2" customWidth="1"/>
    <col min="15895" max="16128" width="8.77734375" style="2"/>
    <col min="16129" max="16129" width="5.44140625" style="2" customWidth="1"/>
    <col min="16130" max="16130" width="4" style="2" customWidth="1"/>
    <col min="16131" max="16131" width="8.109375" style="2" customWidth="1"/>
    <col min="16132" max="16132" width="5.6640625" style="2" customWidth="1"/>
    <col min="16133" max="16134" width="5.77734375" style="2" customWidth="1"/>
    <col min="16135" max="16135" width="8.109375" style="2" customWidth="1"/>
    <col min="16136" max="16136" width="6.77734375" style="2" customWidth="1"/>
    <col min="16137" max="16137" width="8.109375" style="2" customWidth="1"/>
    <col min="16138" max="16138" width="7.44140625" style="2" customWidth="1"/>
    <col min="16139" max="16139" width="5.6640625" style="2" customWidth="1"/>
    <col min="16140" max="16140" width="6.109375" style="2" customWidth="1"/>
    <col min="16141" max="16141" width="7.33203125" style="2" customWidth="1"/>
    <col min="16142" max="16142" width="6" style="2" customWidth="1"/>
    <col min="16143" max="16143" width="6.6640625" style="2" customWidth="1"/>
    <col min="16144" max="16144" width="9.44140625" style="2" customWidth="1"/>
    <col min="16145" max="16145" width="6.6640625" style="2" customWidth="1"/>
    <col min="16146" max="16148" width="7.44140625" style="2" customWidth="1"/>
    <col min="16149" max="16149" width="8.77734375" style="2"/>
    <col min="16150" max="16150" width="7.44140625" style="2" customWidth="1"/>
    <col min="16151" max="16384" width="8.77734375" style="2"/>
  </cols>
  <sheetData>
    <row r="1" spans="1:17" ht="13.8" thickBot="1">
      <c r="A1" s="79" t="s">
        <v>62</v>
      </c>
      <c r="B1" s="79" t="s">
        <v>12</v>
      </c>
      <c r="C1" s="79" t="s">
        <v>13</v>
      </c>
      <c r="D1" s="79" t="s">
        <v>14</v>
      </c>
      <c r="E1" s="79" t="s">
        <v>15</v>
      </c>
      <c r="F1" s="79" t="s">
        <v>16</v>
      </c>
      <c r="G1" s="79" t="s">
        <v>7</v>
      </c>
      <c r="H1" s="79" t="s">
        <v>17</v>
      </c>
      <c r="I1" s="79" t="s">
        <v>18</v>
      </c>
      <c r="J1" s="79" t="s">
        <v>36</v>
      </c>
      <c r="K1" s="79" t="s">
        <v>37</v>
      </c>
      <c r="L1" s="79" t="s">
        <v>38</v>
      </c>
      <c r="M1" s="79" t="s">
        <v>5</v>
      </c>
      <c r="N1" s="79" t="s">
        <v>63</v>
      </c>
      <c r="O1" s="79" t="s">
        <v>64</v>
      </c>
      <c r="P1" s="79" t="s">
        <v>65</v>
      </c>
      <c r="Q1" s="79" t="s">
        <v>66</v>
      </c>
    </row>
    <row r="2" spans="1:17" ht="15.6">
      <c r="A2" s="80">
        <v>2</v>
      </c>
      <c r="B2" s="81" t="s">
        <v>2</v>
      </c>
      <c r="C2" s="3"/>
      <c r="D2" s="3"/>
      <c r="E2" s="3"/>
      <c r="F2" s="3"/>
      <c r="G2" s="4"/>
      <c r="I2" s="13"/>
      <c r="K2" s="8"/>
      <c r="L2" s="8"/>
      <c r="M2" s="8"/>
      <c r="N2" s="8"/>
    </row>
    <row r="3" spans="1:17" ht="15.6">
      <c r="A3" s="80">
        <v>3</v>
      </c>
      <c r="B3" s="6"/>
      <c r="D3" s="82" t="s">
        <v>67</v>
      </c>
      <c r="G3" s="9"/>
      <c r="K3" s="8"/>
      <c r="L3" s="8"/>
      <c r="M3" s="8"/>
      <c r="N3" s="8"/>
    </row>
    <row r="4" spans="1:17">
      <c r="A4" s="80">
        <v>4</v>
      </c>
      <c r="B4" s="6"/>
      <c r="C4" s="83" t="s">
        <v>68</v>
      </c>
      <c r="D4" s="84" t="s">
        <v>69</v>
      </c>
      <c r="E4" s="84" t="s">
        <v>70</v>
      </c>
      <c r="G4" s="9"/>
      <c r="J4" s="85"/>
      <c r="K4" s="85"/>
      <c r="L4" s="85"/>
      <c r="M4" s="85"/>
    </row>
    <row r="5" spans="1:17" ht="15.6">
      <c r="A5" s="80">
        <v>5</v>
      </c>
      <c r="B5" s="6"/>
      <c r="C5" s="86" t="s">
        <v>6</v>
      </c>
      <c r="D5" s="87">
        <v>100</v>
      </c>
      <c r="E5" s="87">
        <v>100</v>
      </c>
      <c r="G5" s="9"/>
      <c r="J5" s="85"/>
      <c r="K5" s="85"/>
      <c r="L5" s="85"/>
      <c r="M5" s="85"/>
    </row>
    <row r="6" spans="1:17">
      <c r="A6" s="80">
        <v>6</v>
      </c>
      <c r="B6" s="6"/>
      <c r="C6" s="11" t="s">
        <v>10</v>
      </c>
      <c r="D6" s="87">
        <v>0.8</v>
      </c>
      <c r="E6" s="87">
        <v>0.5</v>
      </c>
      <c r="G6" s="9"/>
      <c r="I6" s="88"/>
      <c r="J6" s="85"/>
      <c r="K6" s="85"/>
      <c r="L6" s="85"/>
      <c r="M6" s="85"/>
    </row>
    <row r="7" spans="1:17">
      <c r="A7" s="80">
        <v>7</v>
      </c>
      <c r="B7" s="6"/>
      <c r="C7" s="86" t="s">
        <v>71</v>
      </c>
      <c r="D7" s="89">
        <f>1/(1-D6)</f>
        <v>5.0000000000000009</v>
      </c>
      <c r="E7" s="89">
        <f>1/(1-E6)</f>
        <v>2</v>
      </c>
      <c r="G7" s="9"/>
      <c r="I7" s="88"/>
      <c r="J7" s="85"/>
      <c r="K7" s="85"/>
      <c r="L7" s="85"/>
      <c r="M7" s="85"/>
    </row>
    <row r="8" spans="1:17" ht="16.2" thickBot="1">
      <c r="A8" s="80">
        <v>8</v>
      </c>
      <c r="B8" s="15"/>
      <c r="C8" s="90" t="s">
        <v>72</v>
      </c>
      <c r="D8" s="91">
        <f>D5/(1-D6)</f>
        <v>500.00000000000011</v>
      </c>
      <c r="E8" s="16">
        <f>E5/(1-E6)</f>
        <v>200</v>
      </c>
      <c r="F8" s="16"/>
      <c r="G8" s="17"/>
      <c r="I8" s="88"/>
      <c r="J8" s="85"/>
      <c r="K8" s="85"/>
      <c r="L8" s="85"/>
      <c r="M8" s="85"/>
    </row>
    <row r="9" spans="1:17">
      <c r="A9" s="80">
        <v>9</v>
      </c>
      <c r="I9" s="88"/>
      <c r="J9" s="85"/>
      <c r="K9" s="85"/>
      <c r="L9" s="85"/>
      <c r="M9" s="85"/>
    </row>
    <row r="10" spans="1:17">
      <c r="A10" s="80">
        <v>10</v>
      </c>
      <c r="B10" s="22"/>
      <c r="I10" s="88"/>
      <c r="J10" s="85"/>
      <c r="K10" s="85"/>
      <c r="L10" s="85"/>
      <c r="M10" s="85"/>
    </row>
    <row r="11" spans="1:17">
      <c r="A11" s="80">
        <v>11</v>
      </c>
      <c r="M11" s="92"/>
      <c r="N11" s="93"/>
    </row>
    <row r="12" spans="1:17">
      <c r="A12" s="80">
        <v>12</v>
      </c>
      <c r="M12" s="92"/>
      <c r="N12" s="93"/>
    </row>
    <row r="13" spans="1:17">
      <c r="A13" s="80">
        <v>13</v>
      </c>
      <c r="D13" s="11"/>
      <c r="E13" s="94"/>
      <c r="F13" s="94"/>
      <c r="G13" s="94"/>
    </row>
    <row r="14" spans="1:17" ht="15.6">
      <c r="A14" s="80">
        <v>14</v>
      </c>
      <c r="B14" s="95"/>
      <c r="C14" s="96" t="s">
        <v>69</v>
      </c>
      <c r="D14" s="97"/>
      <c r="E14" s="97"/>
      <c r="F14" s="97"/>
      <c r="G14" s="97"/>
      <c r="H14" s="97"/>
      <c r="I14" s="97"/>
      <c r="J14" s="98" t="s">
        <v>70</v>
      </c>
      <c r="K14" s="97"/>
      <c r="L14" s="97"/>
      <c r="M14" s="97"/>
      <c r="N14" s="97"/>
      <c r="O14" s="97"/>
      <c r="P14" s="99"/>
    </row>
    <row r="15" spans="1:17" ht="16.2">
      <c r="A15" s="80">
        <v>15</v>
      </c>
      <c r="B15" s="100" t="s">
        <v>11</v>
      </c>
      <c r="C15" s="101" t="s">
        <v>73</v>
      </c>
      <c r="D15" s="102" t="s">
        <v>74</v>
      </c>
      <c r="E15" s="102" t="s">
        <v>75</v>
      </c>
      <c r="F15" s="102" t="s">
        <v>76</v>
      </c>
      <c r="G15" s="102" t="s">
        <v>77</v>
      </c>
      <c r="H15" s="102" t="s">
        <v>78</v>
      </c>
      <c r="I15" s="102" t="s">
        <v>79</v>
      </c>
      <c r="J15" s="100" t="s">
        <v>74</v>
      </c>
      <c r="K15" s="102" t="s">
        <v>74</v>
      </c>
      <c r="L15" s="102" t="s">
        <v>75</v>
      </c>
      <c r="M15" s="102" t="s">
        <v>76</v>
      </c>
      <c r="N15" s="102" t="s">
        <v>77</v>
      </c>
      <c r="O15" s="102" t="s">
        <v>78</v>
      </c>
      <c r="P15" s="103" t="s">
        <v>80</v>
      </c>
    </row>
    <row r="16" spans="1:17">
      <c r="A16" s="80">
        <v>16</v>
      </c>
      <c r="B16" s="6">
        <v>0</v>
      </c>
      <c r="C16" s="104">
        <v>0</v>
      </c>
      <c r="D16" s="8">
        <f t="shared" ref="D16:D52" si="0">C16+$D$5</f>
        <v>100</v>
      </c>
      <c r="E16" s="8">
        <f>$D$6*G16</f>
        <v>400.00000000000011</v>
      </c>
      <c r="F16" s="8">
        <f t="shared" ref="F16:F52" si="1">D16+E16</f>
        <v>500.00000000000011</v>
      </c>
      <c r="G16" s="7">
        <f>D8</f>
        <v>500.00000000000011</v>
      </c>
      <c r="H16" s="8">
        <f>G16-F16</f>
        <v>0</v>
      </c>
      <c r="I16" s="93">
        <f t="shared" ref="I16:I52" si="2">G16-$D$8</f>
        <v>0</v>
      </c>
      <c r="J16" s="105">
        <v>0</v>
      </c>
      <c r="K16" s="7">
        <f t="shared" ref="K16:K52" si="3">J16+$E$5</f>
        <v>100</v>
      </c>
      <c r="L16" s="8">
        <f>$E$6*N16</f>
        <v>100</v>
      </c>
      <c r="M16" s="7">
        <f>N16</f>
        <v>200</v>
      </c>
      <c r="N16" s="7">
        <f>E8</f>
        <v>200</v>
      </c>
      <c r="O16" s="8">
        <f>N16-M16</f>
        <v>0</v>
      </c>
      <c r="P16" s="106">
        <f t="shared" ref="P16:P52" si="4">N16-$E$8</f>
        <v>0</v>
      </c>
    </row>
    <row r="17" spans="1:16">
      <c r="A17" s="80">
        <v>17</v>
      </c>
      <c r="B17" s="6">
        <v>1</v>
      </c>
      <c r="C17" s="107">
        <v>1</v>
      </c>
      <c r="D17" s="8">
        <f>C17+$D$5</f>
        <v>101</v>
      </c>
      <c r="E17" s="8">
        <f>$D$6*G16</f>
        <v>400.00000000000011</v>
      </c>
      <c r="F17" s="8">
        <f>D17+E17</f>
        <v>501.00000000000011</v>
      </c>
      <c r="G17" s="92">
        <f>F17</f>
        <v>501.00000000000011</v>
      </c>
      <c r="H17" s="8">
        <f>G17-F17</f>
        <v>0</v>
      </c>
      <c r="I17" s="93">
        <f t="shared" si="2"/>
        <v>1</v>
      </c>
      <c r="J17" s="105">
        <v>1</v>
      </c>
      <c r="K17" s="7">
        <f t="shared" si="3"/>
        <v>101</v>
      </c>
      <c r="L17" s="8">
        <f>$E$6*N16</f>
        <v>100</v>
      </c>
      <c r="M17" s="8">
        <f t="shared" ref="M17:M52" si="5">K17+L17</f>
        <v>201</v>
      </c>
      <c r="N17" s="92">
        <f>M17</f>
        <v>201</v>
      </c>
      <c r="O17" s="8">
        <f t="shared" ref="O17:O52" si="6">N17-M17</f>
        <v>0</v>
      </c>
      <c r="P17" s="106">
        <f t="shared" si="4"/>
        <v>1</v>
      </c>
    </row>
    <row r="18" spans="1:16">
      <c r="A18" s="80">
        <v>18</v>
      </c>
      <c r="B18" s="6">
        <v>2</v>
      </c>
      <c r="C18" s="104">
        <v>1</v>
      </c>
      <c r="D18" s="8">
        <f t="shared" si="0"/>
        <v>101</v>
      </c>
      <c r="E18" s="8">
        <f>$D$6*G17</f>
        <v>400.80000000000013</v>
      </c>
      <c r="F18" s="8">
        <f t="shared" si="1"/>
        <v>501.80000000000013</v>
      </c>
      <c r="G18" s="92">
        <f t="shared" ref="G18:G52" si="7">F18</f>
        <v>501.80000000000013</v>
      </c>
      <c r="H18" s="8">
        <f t="shared" ref="H18:H52" si="8">G18-F18</f>
        <v>0</v>
      </c>
      <c r="I18" s="93">
        <f t="shared" si="2"/>
        <v>1.8000000000000114</v>
      </c>
      <c r="J18" s="105">
        <v>1</v>
      </c>
      <c r="K18" s="7">
        <f t="shared" si="3"/>
        <v>101</v>
      </c>
      <c r="L18" s="8">
        <f t="shared" ref="L18:L52" si="9">$E$6*N17</f>
        <v>100.5</v>
      </c>
      <c r="M18" s="8">
        <f t="shared" si="5"/>
        <v>201.5</v>
      </c>
      <c r="N18" s="92">
        <f t="shared" ref="N18:N52" si="10">M18</f>
        <v>201.5</v>
      </c>
      <c r="O18" s="8">
        <f t="shared" si="6"/>
        <v>0</v>
      </c>
      <c r="P18" s="106">
        <f t="shared" si="4"/>
        <v>1.5</v>
      </c>
    </row>
    <row r="19" spans="1:16">
      <c r="A19" s="80">
        <v>19</v>
      </c>
      <c r="B19" s="6">
        <v>3</v>
      </c>
      <c r="C19" s="104">
        <v>1</v>
      </c>
      <c r="D19" s="8">
        <f t="shared" si="0"/>
        <v>101</v>
      </c>
      <c r="E19" s="8">
        <f t="shared" ref="E19:E52" si="11">$D$6*G18</f>
        <v>401.44000000000011</v>
      </c>
      <c r="F19" s="8">
        <f t="shared" si="1"/>
        <v>502.44000000000011</v>
      </c>
      <c r="G19" s="92">
        <f t="shared" si="7"/>
        <v>502.44000000000011</v>
      </c>
      <c r="H19" s="8">
        <f t="shared" si="8"/>
        <v>0</v>
      </c>
      <c r="I19" s="93">
        <f t="shared" si="2"/>
        <v>2.4399999999999977</v>
      </c>
      <c r="J19" s="105">
        <v>1</v>
      </c>
      <c r="K19" s="7">
        <f t="shared" si="3"/>
        <v>101</v>
      </c>
      <c r="L19" s="8">
        <f t="shared" si="9"/>
        <v>100.75</v>
      </c>
      <c r="M19" s="8">
        <f t="shared" si="5"/>
        <v>201.75</v>
      </c>
      <c r="N19" s="92">
        <f t="shared" si="10"/>
        <v>201.75</v>
      </c>
      <c r="O19" s="8">
        <f t="shared" si="6"/>
        <v>0</v>
      </c>
      <c r="P19" s="106">
        <f t="shared" si="4"/>
        <v>1.75</v>
      </c>
    </row>
    <row r="20" spans="1:16">
      <c r="A20" s="80">
        <v>20</v>
      </c>
      <c r="B20" s="6">
        <v>4</v>
      </c>
      <c r="C20" s="104">
        <v>1</v>
      </c>
      <c r="D20" s="8">
        <f t="shared" si="0"/>
        <v>101</v>
      </c>
      <c r="E20" s="8">
        <f t="shared" si="11"/>
        <v>401.95200000000011</v>
      </c>
      <c r="F20" s="8">
        <f t="shared" si="1"/>
        <v>502.95200000000011</v>
      </c>
      <c r="G20" s="92">
        <f t="shared" si="7"/>
        <v>502.95200000000011</v>
      </c>
      <c r="H20" s="8">
        <f t="shared" si="8"/>
        <v>0</v>
      </c>
      <c r="I20" s="93">
        <f t="shared" si="2"/>
        <v>2.9519999999999982</v>
      </c>
      <c r="J20" s="105">
        <v>1</v>
      </c>
      <c r="K20" s="7">
        <f t="shared" si="3"/>
        <v>101</v>
      </c>
      <c r="L20" s="8">
        <f t="shared" si="9"/>
        <v>100.875</v>
      </c>
      <c r="M20" s="8">
        <f t="shared" si="5"/>
        <v>201.875</v>
      </c>
      <c r="N20" s="92">
        <f t="shared" si="10"/>
        <v>201.875</v>
      </c>
      <c r="O20" s="8">
        <f t="shared" si="6"/>
        <v>0</v>
      </c>
      <c r="P20" s="106">
        <f t="shared" si="4"/>
        <v>1.875</v>
      </c>
    </row>
    <row r="21" spans="1:16">
      <c r="A21" s="80">
        <v>21</v>
      </c>
      <c r="B21" s="6">
        <v>5</v>
      </c>
      <c r="C21" s="104">
        <v>1</v>
      </c>
      <c r="D21" s="8">
        <f t="shared" si="0"/>
        <v>101</v>
      </c>
      <c r="E21" s="8">
        <f t="shared" si="11"/>
        <v>402.36160000000012</v>
      </c>
      <c r="F21" s="8">
        <f t="shared" si="1"/>
        <v>503.36160000000012</v>
      </c>
      <c r="G21" s="92">
        <f t="shared" si="7"/>
        <v>503.36160000000012</v>
      </c>
      <c r="H21" s="8">
        <f t="shared" si="8"/>
        <v>0</v>
      </c>
      <c r="I21" s="93">
        <f t="shared" si="2"/>
        <v>3.3616000000000099</v>
      </c>
      <c r="J21" s="105">
        <v>1</v>
      </c>
      <c r="K21" s="7">
        <f t="shared" si="3"/>
        <v>101</v>
      </c>
      <c r="L21" s="8">
        <f t="shared" si="9"/>
        <v>100.9375</v>
      </c>
      <c r="M21" s="8">
        <f t="shared" si="5"/>
        <v>201.9375</v>
      </c>
      <c r="N21" s="92">
        <f t="shared" si="10"/>
        <v>201.9375</v>
      </c>
      <c r="O21" s="8">
        <f t="shared" si="6"/>
        <v>0</v>
      </c>
      <c r="P21" s="106">
        <f t="shared" si="4"/>
        <v>1.9375</v>
      </c>
    </row>
    <row r="22" spans="1:16">
      <c r="A22" s="80">
        <v>22</v>
      </c>
      <c r="B22" s="6">
        <v>6</v>
      </c>
      <c r="C22" s="104">
        <v>1</v>
      </c>
      <c r="D22" s="8">
        <f t="shared" si="0"/>
        <v>101</v>
      </c>
      <c r="E22" s="8">
        <f t="shared" si="11"/>
        <v>402.68928000000011</v>
      </c>
      <c r="F22" s="8">
        <f t="shared" si="1"/>
        <v>503.68928000000011</v>
      </c>
      <c r="G22" s="92">
        <f t="shared" si="7"/>
        <v>503.68928000000011</v>
      </c>
      <c r="H22" s="8">
        <f t="shared" si="8"/>
        <v>0</v>
      </c>
      <c r="I22" s="93">
        <f t="shared" si="2"/>
        <v>3.6892799999999966</v>
      </c>
      <c r="J22" s="105">
        <v>1</v>
      </c>
      <c r="K22" s="7">
        <f t="shared" si="3"/>
        <v>101</v>
      </c>
      <c r="L22" s="8">
        <f t="shared" si="9"/>
        <v>100.96875</v>
      </c>
      <c r="M22" s="8">
        <f t="shared" si="5"/>
        <v>201.96875</v>
      </c>
      <c r="N22" s="92">
        <f t="shared" si="10"/>
        <v>201.96875</v>
      </c>
      <c r="O22" s="8">
        <f t="shared" si="6"/>
        <v>0</v>
      </c>
      <c r="P22" s="106">
        <f t="shared" si="4"/>
        <v>1.96875</v>
      </c>
    </row>
    <row r="23" spans="1:16">
      <c r="A23" s="80">
        <v>23</v>
      </c>
      <c r="B23" s="6">
        <v>7</v>
      </c>
      <c r="C23" s="104">
        <v>1</v>
      </c>
      <c r="D23" s="8">
        <f t="shared" si="0"/>
        <v>101</v>
      </c>
      <c r="E23" s="8">
        <f t="shared" si="11"/>
        <v>402.95142400000009</v>
      </c>
      <c r="F23" s="8">
        <f t="shared" si="1"/>
        <v>503.95142400000009</v>
      </c>
      <c r="G23" s="92">
        <f t="shared" si="7"/>
        <v>503.95142400000009</v>
      </c>
      <c r="H23" s="8">
        <f t="shared" si="8"/>
        <v>0</v>
      </c>
      <c r="I23" s="93">
        <f t="shared" si="2"/>
        <v>3.9514239999999745</v>
      </c>
      <c r="J23" s="105">
        <v>1</v>
      </c>
      <c r="K23" s="7">
        <f t="shared" si="3"/>
        <v>101</v>
      </c>
      <c r="L23" s="8">
        <f t="shared" si="9"/>
        <v>100.984375</v>
      </c>
      <c r="M23" s="8">
        <f t="shared" si="5"/>
        <v>201.984375</v>
      </c>
      <c r="N23" s="92">
        <f t="shared" si="10"/>
        <v>201.984375</v>
      </c>
      <c r="O23" s="8">
        <f t="shared" si="6"/>
        <v>0</v>
      </c>
      <c r="P23" s="106">
        <f t="shared" si="4"/>
        <v>1.984375</v>
      </c>
    </row>
    <row r="24" spans="1:16">
      <c r="A24" s="80">
        <v>24</v>
      </c>
      <c r="B24" s="6">
        <v>8</v>
      </c>
      <c r="C24" s="104">
        <v>1</v>
      </c>
      <c r="D24" s="8">
        <f t="shared" si="0"/>
        <v>101</v>
      </c>
      <c r="E24" s="8">
        <f t="shared" si="11"/>
        <v>403.16113920000009</v>
      </c>
      <c r="F24" s="8">
        <f t="shared" si="1"/>
        <v>504.16113920000009</v>
      </c>
      <c r="G24" s="92">
        <f t="shared" si="7"/>
        <v>504.16113920000009</v>
      </c>
      <c r="H24" s="8">
        <f t="shared" si="8"/>
        <v>0</v>
      </c>
      <c r="I24" s="93">
        <f t="shared" si="2"/>
        <v>4.1611391999999796</v>
      </c>
      <c r="J24" s="105">
        <v>1</v>
      </c>
      <c r="K24" s="7">
        <f t="shared" si="3"/>
        <v>101</v>
      </c>
      <c r="L24" s="8">
        <f t="shared" si="9"/>
        <v>100.9921875</v>
      </c>
      <c r="M24" s="8">
        <f t="shared" si="5"/>
        <v>201.9921875</v>
      </c>
      <c r="N24" s="92">
        <f t="shared" si="10"/>
        <v>201.9921875</v>
      </c>
      <c r="O24" s="8">
        <f t="shared" si="6"/>
        <v>0</v>
      </c>
      <c r="P24" s="106">
        <f t="shared" si="4"/>
        <v>1.9921875</v>
      </c>
    </row>
    <row r="25" spans="1:16">
      <c r="A25" s="80">
        <v>25</v>
      </c>
      <c r="B25" s="6">
        <v>9</v>
      </c>
      <c r="C25" s="104">
        <v>1</v>
      </c>
      <c r="D25" s="8">
        <f t="shared" si="0"/>
        <v>101</v>
      </c>
      <c r="E25" s="8">
        <f t="shared" si="11"/>
        <v>403.32891136000012</v>
      </c>
      <c r="F25" s="8">
        <f t="shared" si="1"/>
        <v>504.32891136000012</v>
      </c>
      <c r="G25" s="92">
        <f t="shared" si="7"/>
        <v>504.32891136000012</v>
      </c>
      <c r="H25" s="8">
        <f t="shared" si="8"/>
        <v>0</v>
      </c>
      <c r="I25" s="93">
        <f t="shared" si="2"/>
        <v>4.3289113600000064</v>
      </c>
      <c r="J25" s="105">
        <v>1</v>
      </c>
      <c r="K25" s="7">
        <f t="shared" si="3"/>
        <v>101</v>
      </c>
      <c r="L25" s="8">
        <f t="shared" si="9"/>
        <v>100.99609375</v>
      </c>
      <c r="M25" s="8">
        <f t="shared" si="5"/>
        <v>201.99609375</v>
      </c>
      <c r="N25" s="92">
        <f t="shared" si="10"/>
        <v>201.99609375</v>
      </c>
      <c r="O25" s="8">
        <f t="shared" si="6"/>
        <v>0</v>
      </c>
      <c r="P25" s="106">
        <f t="shared" si="4"/>
        <v>1.99609375</v>
      </c>
    </row>
    <row r="26" spans="1:16">
      <c r="A26" s="80">
        <v>26</v>
      </c>
      <c r="B26" s="6">
        <v>10</v>
      </c>
      <c r="C26" s="104">
        <v>1</v>
      </c>
      <c r="D26" s="8">
        <f t="shared" si="0"/>
        <v>101</v>
      </c>
      <c r="E26" s="8">
        <f t="shared" si="11"/>
        <v>403.46312908800013</v>
      </c>
      <c r="F26" s="8">
        <f t="shared" si="1"/>
        <v>504.46312908800013</v>
      </c>
      <c r="G26" s="92">
        <f t="shared" si="7"/>
        <v>504.46312908800013</v>
      </c>
      <c r="H26" s="8">
        <f t="shared" si="8"/>
        <v>0</v>
      </c>
      <c r="I26" s="93">
        <f t="shared" si="2"/>
        <v>4.4631290880000165</v>
      </c>
      <c r="J26" s="105">
        <v>1</v>
      </c>
      <c r="K26" s="7">
        <f t="shared" si="3"/>
        <v>101</v>
      </c>
      <c r="L26" s="8">
        <f t="shared" si="9"/>
        <v>100.998046875</v>
      </c>
      <c r="M26" s="8">
        <f t="shared" si="5"/>
        <v>201.998046875</v>
      </c>
      <c r="N26" s="92">
        <f t="shared" si="10"/>
        <v>201.998046875</v>
      </c>
      <c r="O26" s="8">
        <f t="shared" si="6"/>
        <v>0</v>
      </c>
      <c r="P26" s="106">
        <f t="shared" si="4"/>
        <v>1.998046875</v>
      </c>
    </row>
    <row r="27" spans="1:16">
      <c r="A27" s="80">
        <v>27</v>
      </c>
      <c r="B27" s="6">
        <v>11</v>
      </c>
      <c r="C27" s="104">
        <v>1</v>
      </c>
      <c r="D27" s="8">
        <f t="shared" si="0"/>
        <v>101</v>
      </c>
      <c r="E27" s="8">
        <f t="shared" si="11"/>
        <v>403.57050327040014</v>
      </c>
      <c r="F27" s="8">
        <f t="shared" si="1"/>
        <v>504.57050327040014</v>
      </c>
      <c r="G27" s="92">
        <f t="shared" si="7"/>
        <v>504.57050327040014</v>
      </c>
      <c r="H27" s="8">
        <f t="shared" si="8"/>
        <v>0</v>
      </c>
      <c r="I27" s="93">
        <f t="shared" si="2"/>
        <v>4.5705032704000246</v>
      </c>
      <c r="J27" s="105">
        <v>1</v>
      </c>
      <c r="K27" s="7">
        <f t="shared" si="3"/>
        <v>101</v>
      </c>
      <c r="L27" s="8">
        <f t="shared" si="9"/>
        <v>100.9990234375</v>
      </c>
      <c r="M27" s="8">
        <f t="shared" si="5"/>
        <v>201.9990234375</v>
      </c>
      <c r="N27" s="92">
        <f t="shared" si="10"/>
        <v>201.9990234375</v>
      </c>
      <c r="O27" s="8">
        <f t="shared" si="6"/>
        <v>0</v>
      </c>
      <c r="P27" s="106">
        <f t="shared" si="4"/>
        <v>1.9990234375</v>
      </c>
    </row>
    <row r="28" spans="1:16">
      <c r="A28" s="80">
        <v>28</v>
      </c>
      <c r="B28" s="6">
        <v>12</v>
      </c>
      <c r="C28" s="104">
        <v>1</v>
      </c>
      <c r="D28" s="8">
        <f t="shared" si="0"/>
        <v>101</v>
      </c>
      <c r="E28" s="8">
        <f t="shared" si="11"/>
        <v>403.65640261632012</v>
      </c>
      <c r="F28" s="8">
        <f t="shared" si="1"/>
        <v>504.65640261632012</v>
      </c>
      <c r="G28" s="92">
        <f t="shared" si="7"/>
        <v>504.65640261632012</v>
      </c>
      <c r="H28" s="8">
        <f t="shared" si="8"/>
        <v>0</v>
      </c>
      <c r="I28" s="93">
        <f t="shared" si="2"/>
        <v>4.6564026163200083</v>
      </c>
      <c r="J28" s="105">
        <v>1</v>
      </c>
      <c r="K28" s="7">
        <f t="shared" si="3"/>
        <v>101</v>
      </c>
      <c r="L28" s="8">
        <f t="shared" si="9"/>
        <v>100.99951171875</v>
      </c>
      <c r="M28" s="8">
        <f t="shared" si="5"/>
        <v>201.99951171875</v>
      </c>
      <c r="N28" s="92">
        <f t="shared" si="10"/>
        <v>201.99951171875</v>
      </c>
      <c r="O28" s="8">
        <f t="shared" si="6"/>
        <v>0</v>
      </c>
      <c r="P28" s="106">
        <f t="shared" si="4"/>
        <v>1.99951171875</v>
      </c>
    </row>
    <row r="29" spans="1:16">
      <c r="B29" s="6">
        <v>13</v>
      </c>
      <c r="C29" s="104">
        <v>1</v>
      </c>
      <c r="D29" s="8">
        <f t="shared" si="0"/>
        <v>101</v>
      </c>
      <c r="E29" s="8">
        <f t="shared" si="11"/>
        <v>403.72512209305614</v>
      </c>
      <c r="F29" s="8">
        <f t="shared" si="1"/>
        <v>504.72512209305614</v>
      </c>
      <c r="G29" s="92">
        <f t="shared" si="7"/>
        <v>504.72512209305614</v>
      </c>
      <c r="H29" s="8">
        <f t="shared" si="8"/>
        <v>0</v>
      </c>
      <c r="I29" s="93">
        <f t="shared" si="2"/>
        <v>4.7251220930560294</v>
      </c>
      <c r="J29" s="105">
        <v>1</v>
      </c>
      <c r="K29" s="7">
        <f t="shared" si="3"/>
        <v>101</v>
      </c>
      <c r="L29" s="8">
        <f t="shared" si="9"/>
        <v>100.999755859375</v>
      </c>
      <c r="M29" s="8">
        <f t="shared" si="5"/>
        <v>201.999755859375</v>
      </c>
      <c r="N29" s="92">
        <f t="shared" si="10"/>
        <v>201.999755859375</v>
      </c>
      <c r="O29" s="8">
        <f t="shared" si="6"/>
        <v>0</v>
      </c>
      <c r="P29" s="106">
        <f t="shared" si="4"/>
        <v>1.999755859375</v>
      </c>
    </row>
    <row r="30" spans="1:16">
      <c r="B30" s="6">
        <v>14</v>
      </c>
      <c r="C30" s="104">
        <v>1</v>
      </c>
      <c r="D30" s="8">
        <f t="shared" si="0"/>
        <v>101</v>
      </c>
      <c r="E30" s="8">
        <f t="shared" si="11"/>
        <v>403.78009767444496</v>
      </c>
      <c r="F30" s="8">
        <f t="shared" si="1"/>
        <v>504.78009767444496</v>
      </c>
      <c r="G30" s="92">
        <f t="shared" si="7"/>
        <v>504.78009767444496</v>
      </c>
      <c r="H30" s="8">
        <f t="shared" si="8"/>
        <v>0</v>
      </c>
      <c r="I30" s="93">
        <f t="shared" si="2"/>
        <v>4.7800976744448462</v>
      </c>
      <c r="J30" s="105">
        <v>1</v>
      </c>
      <c r="K30" s="7">
        <f t="shared" si="3"/>
        <v>101</v>
      </c>
      <c r="L30" s="8">
        <f t="shared" si="9"/>
        <v>100.9998779296875</v>
      </c>
      <c r="M30" s="8">
        <f t="shared" si="5"/>
        <v>201.9998779296875</v>
      </c>
      <c r="N30" s="92">
        <f t="shared" si="10"/>
        <v>201.9998779296875</v>
      </c>
      <c r="O30" s="8">
        <f t="shared" si="6"/>
        <v>0</v>
      </c>
      <c r="P30" s="106">
        <f t="shared" si="4"/>
        <v>1.9998779296875</v>
      </c>
    </row>
    <row r="31" spans="1:16">
      <c r="B31" s="6">
        <v>15</v>
      </c>
      <c r="C31" s="104">
        <v>1</v>
      </c>
      <c r="D31" s="8">
        <f t="shared" si="0"/>
        <v>101</v>
      </c>
      <c r="E31" s="8">
        <f t="shared" si="11"/>
        <v>403.82407813955598</v>
      </c>
      <c r="F31" s="8">
        <f t="shared" si="1"/>
        <v>504.82407813955598</v>
      </c>
      <c r="G31" s="92">
        <f t="shared" si="7"/>
        <v>504.82407813955598</v>
      </c>
      <c r="H31" s="8">
        <f t="shared" si="8"/>
        <v>0</v>
      </c>
      <c r="I31" s="93">
        <f t="shared" si="2"/>
        <v>4.8240781395558656</v>
      </c>
      <c r="J31" s="105">
        <v>1</v>
      </c>
      <c r="K31" s="7">
        <f t="shared" si="3"/>
        <v>101</v>
      </c>
      <c r="L31" s="8">
        <f t="shared" si="9"/>
        <v>100.99993896484375</v>
      </c>
      <c r="M31" s="8">
        <f t="shared" si="5"/>
        <v>201.99993896484375</v>
      </c>
      <c r="N31" s="92">
        <f t="shared" si="10"/>
        <v>201.99993896484375</v>
      </c>
      <c r="O31" s="8">
        <f t="shared" si="6"/>
        <v>0</v>
      </c>
      <c r="P31" s="106">
        <f t="shared" si="4"/>
        <v>1.99993896484375</v>
      </c>
    </row>
    <row r="32" spans="1:16">
      <c r="B32" s="6">
        <v>16</v>
      </c>
      <c r="C32" s="104">
        <v>1</v>
      </c>
      <c r="D32" s="8">
        <f t="shared" si="0"/>
        <v>101</v>
      </c>
      <c r="E32" s="8">
        <f t="shared" si="11"/>
        <v>403.85926251164483</v>
      </c>
      <c r="F32" s="8">
        <f t="shared" si="1"/>
        <v>504.85926251164483</v>
      </c>
      <c r="G32" s="92">
        <f t="shared" si="7"/>
        <v>504.85926251164483</v>
      </c>
      <c r="H32" s="8">
        <f t="shared" si="8"/>
        <v>0</v>
      </c>
      <c r="I32" s="93">
        <f t="shared" si="2"/>
        <v>4.8592625116447152</v>
      </c>
      <c r="J32" s="105">
        <v>1</v>
      </c>
      <c r="K32" s="7">
        <f t="shared" si="3"/>
        <v>101</v>
      </c>
      <c r="L32" s="8">
        <f t="shared" si="9"/>
        <v>100.99996948242188</v>
      </c>
      <c r="M32" s="8">
        <f t="shared" si="5"/>
        <v>201.99996948242188</v>
      </c>
      <c r="N32" s="92">
        <f t="shared" si="10"/>
        <v>201.99996948242188</v>
      </c>
      <c r="O32" s="8">
        <f t="shared" si="6"/>
        <v>0</v>
      </c>
      <c r="P32" s="106">
        <f t="shared" si="4"/>
        <v>1.999969482421875</v>
      </c>
    </row>
    <row r="33" spans="2:16">
      <c r="B33" s="6">
        <v>17</v>
      </c>
      <c r="C33" s="104">
        <v>1</v>
      </c>
      <c r="D33" s="8">
        <f t="shared" si="0"/>
        <v>101</v>
      </c>
      <c r="E33" s="8">
        <f t="shared" si="11"/>
        <v>403.88741000931589</v>
      </c>
      <c r="F33" s="8">
        <f t="shared" si="1"/>
        <v>504.88741000931589</v>
      </c>
      <c r="G33" s="92">
        <f t="shared" si="7"/>
        <v>504.88741000931589</v>
      </c>
      <c r="H33" s="8">
        <f t="shared" si="8"/>
        <v>0</v>
      </c>
      <c r="I33" s="93">
        <f t="shared" si="2"/>
        <v>4.8874100093157722</v>
      </c>
      <c r="J33" s="105">
        <v>1</v>
      </c>
      <c r="K33" s="7">
        <f t="shared" si="3"/>
        <v>101</v>
      </c>
      <c r="L33" s="8">
        <f t="shared" si="9"/>
        <v>100.99998474121094</v>
      </c>
      <c r="M33" s="8">
        <f t="shared" si="5"/>
        <v>201.99998474121094</v>
      </c>
      <c r="N33" s="92">
        <f t="shared" si="10"/>
        <v>201.99998474121094</v>
      </c>
      <c r="O33" s="8">
        <f t="shared" si="6"/>
        <v>0</v>
      </c>
      <c r="P33" s="106">
        <f t="shared" si="4"/>
        <v>1.9999847412109375</v>
      </c>
    </row>
    <row r="34" spans="2:16">
      <c r="B34" s="6">
        <v>18</v>
      </c>
      <c r="C34" s="104">
        <v>1</v>
      </c>
      <c r="D34" s="8">
        <f t="shared" si="0"/>
        <v>101</v>
      </c>
      <c r="E34" s="8">
        <f t="shared" si="11"/>
        <v>403.90992800745272</v>
      </c>
      <c r="F34" s="8">
        <f t="shared" si="1"/>
        <v>504.90992800745272</v>
      </c>
      <c r="G34" s="92">
        <f t="shared" si="7"/>
        <v>504.90992800745272</v>
      </c>
      <c r="H34" s="8">
        <f t="shared" si="8"/>
        <v>0</v>
      </c>
      <c r="I34" s="93">
        <f t="shared" si="2"/>
        <v>4.9099280074526064</v>
      </c>
      <c r="J34" s="105">
        <v>1</v>
      </c>
      <c r="K34" s="7">
        <f t="shared" si="3"/>
        <v>101</v>
      </c>
      <c r="L34" s="8">
        <f t="shared" si="9"/>
        <v>100.99999237060547</v>
      </c>
      <c r="M34" s="8">
        <f t="shared" si="5"/>
        <v>201.99999237060547</v>
      </c>
      <c r="N34" s="92">
        <f t="shared" si="10"/>
        <v>201.99999237060547</v>
      </c>
      <c r="O34" s="8">
        <f t="shared" si="6"/>
        <v>0</v>
      </c>
      <c r="P34" s="106">
        <f t="shared" si="4"/>
        <v>1.9999923706054688</v>
      </c>
    </row>
    <row r="35" spans="2:16">
      <c r="B35" s="6">
        <v>19</v>
      </c>
      <c r="C35" s="104">
        <v>1</v>
      </c>
      <c r="D35" s="8">
        <f t="shared" si="0"/>
        <v>101</v>
      </c>
      <c r="E35" s="8">
        <f t="shared" si="11"/>
        <v>403.9279424059622</v>
      </c>
      <c r="F35" s="8">
        <f t="shared" si="1"/>
        <v>504.9279424059622</v>
      </c>
      <c r="G35" s="92">
        <f t="shared" si="7"/>
        <v>504.9279424059622</v>
      </c>
      <c r="H35" s="8">
        <f t="shared" si="8"/>
        <v>0</v>
      </c>
      <c r="I35" s="93">
        <f t="shared" si="2"/>
        <v>4.9279424059620851</v>
      </c>
      <c r="J35" s="105">
        <v>1</v>
      </c>
      <c r="K35" s="7">
        <f t="shared" si="3"/>
        <v>101</v>
      </c>
      <c r="L35" s="8">
        <f t="shared" si="9"/>
        <v>100.99999618530273</v>
      </c>
      <c r="M35" s="8">
        <f t="shared" si="5"/>
        <v>201.99999618530273</v>
      </c>
      <c r="N35" s="92">
        <f t="shared" si="10"/>
        <v>201.99999618530273</v>
      </c>
      <c r="O35" s="8">
        <f t="shared" si="6"/>
        <v>0</v>
      </c>
      <c r="P35" s="106">
        <f t="shared" si="4"/>
        <v>1.9999961853027344</v>
      </c>
    </row>
    <row r="36" spans="2:16">
      <c r="B36" s="6">
        <v>20</v>
      </c>
      <c r="C36" s="104">
        <v>1</v>
      </c>
      <c r="D36" s="8">
        <f t="shared" si="0"/>
        <v>101</v>
      </c>
      <c r="E36" s="8">
        <f t="shared" si="11"/>
        <v>403.9423539247698</v>
      </c>
      <c r="F36" s="8">
        <f t="shared" si="1"/>
        <v>504.9423539247698</v>
      </c>
      <c r="G36" s="92">
        <f t="shared" si="7"/>
        <v>504.9423539247698</v>
      </c>
      <c r="H36" s="8">
        <f t="shared" si="8"/>
        <v>0</v>
      </c>
      <c r="I36" s="93">
        <f t="shared" si="2"/>
        <v>4.9423539247696908</v>
      </c>
      <c r="J36" s="105">
        <v>1</v>
      </c>
      <c r="K36" s="7">
        <f t="shared" si="3"/>
        <v>101</v>
      </c>
      <c r="L36" s="8">
        <f t="shared" si="9"/>
        <v>100.99999809265137</v>
      </c>
      <c r="M36" s="8">
        <f t="shared" si="5"/>
        <v>201.99999809265137</v>
      </c>
      <c r="N36" s="92">
        <f t="shared" si="10"/>
        <v>201.99999809265137</v>
      </c>
      <c r="O36" s="8">
        <f t="shared" si="6"/>
        <v>0</v>
      </c>
      <c r="P36" s="106">
        <f t="shared" si="4"/>
        <v>1.9999980926513672</v>
      </c>
    </row>
    <row r="37" spans="2:16">
      <c r="B37" s="6">
        <v>21</v>
      </c>
      <c r="C37" s="104">
        <v>1</v>
      </c>
      <c r="D37" s="8">
        <f t="shared" si="0"/>
        <v>101</v>
      </c>
      <c r="E37" s="8">
        <f t="shared" si="11"/>
        <v>403.95388313981584</v>
      </c>
      <c r="F37" s="8">
        <f t="shared" si="1"/>
        <v>504.95388313981584</v>
      </c>
      <c r="G37" s="92">
        <f t="shared" si="7"/>
        <v>504.95388313981584</v>
      </c>
      <c r="H37" s="8">
        <f t="shared" si="8"/>
        <v>0</v>
      </c>
      <c r="I37" s="93">
        <f t="shared" si="2"/>
        <v>4.9538831398157299</v>
      </c>
      <c r="J37" s="105">
        <v>1</v>
      </c>
      <c r="K37" s="7">
        <f t="shared" si="3"/>
        <v>101</v>
      </c>
      <c r="L37" s="8">
        <f t="shared" si="9"/>
        <v>100.99999904632568</v>
      </c>
      <c r="M37" s="8">
        <f t="shared" si="5"/>
        <v>201.99999904632568</v>
      </c>
      <c r="N37" s="92">
        <f t="shared" si="10"/>
        <v>201.99999904632568</v>
      </c>
      <c r="O37" s="8">
        <f t="shared" si="6"/>
        <v>0</v>
      </c>
      <c r="P37" s="106">
        <f t="shared" si="4"/>
        <v>1.9999990463256836</v>
      </c>
    </row>
    <row r="38" spans="2:16">
      <c r="B38" s="6">
        <v>22</v>
      </c>
      <c r="C38" s="104">
        <v>1</v>
      </c>
      <c r="D38" s="8">
        <f t="shared" si="0"/>
        <v>101</v>
      </c>
      <c r="E38" s="8">
        <f t="shared" si="11"/>
        <v>403.96310651185269</v>
      </c>
      <c r="F38" s="8">
        <f t="shared" si="1"/>
        <v>504.96310651185269</v>
      </c>
      <c r="G38" s="92">
        <f t="shared" si="7"/>
        <v>504.96310651185269</v>
      </c>
      <c r="H38" s="8">
        <f t="shared" si="8"/>
        <v>0</v>
      </c>
      <c r="I38" s="93">
        <f t="shared" si="2"/>
        <v>4.9631065118525726</v>
      </c>
      <c r="J38" s="105">
        <v>1</v>
      </c>
      <c r="K38" s="7">
        <f t="shared" si="3"/>
        <v>101</v>
      </c>
      <c r="L38" s="8">
        <f t="shared" si="9"/>
        <v>100.99999952316284</v>
      </c>
      <c r="M38" s="8">
        <f t="shared" si="5"/>
        <v>201.99999952316284</v>
      </c>
      <c r="N38" s="92">
        <f t="shared" si="10"/>
        <v>201.99999952316284</v>
      </c>
      <c r="O38" s="8">
        <f t="shared" si="6"/>
        <v>0</v>
      </c>
      <c r="P38" s="106">
        <f t="shared" si="4"/>
        <v>1.9999995231628418</v>
      </c>
    </row>
    <row r="39" spans="2:16">
      <c r="B39" s="6">
        <v>23</v>
      </c>
      <c r="C39" s="104">
        <v>1</v>
      </c>
      <c r="D39" s="8">
        <f t="shared" si="0"/>
        <v>101</v>
      </c>
      <c r="E39" s="8">
        <f t="shared" si="11"/>
        <v>403.97048520948215</v>
      </c>
      <c r="F39" s="8">
        <f t="shared" si="1"/>
        <v>504.97048520948215</v>
      </c>
      <c r="G39" s="92">
        <f t="shared" si="7"/>
        <v>504.97048520948215</v>
      </c>
      <c r="H39" s="8">
        <f t="shared" si="8"/>
        <v>0</v>
      </c>
      <c r="I39" s="93">
        <f t="shared" si="2"/>
        <v>4.9704852094820353</v>
      </c>
      <c r="J39" s="105">
        <v>1</v>
      </c>
      <c r="K39" s="7">
        <f t="shared" si="3"/>
        <v>101</v>
      </c>
      <c r="L39" s="8">
        <f t="shared" si="9"/>
        <v>100.99999976158142</v>
      </c>
      <c r="M39" s="8">
        <f t="shared" si="5"/>
        <v>201.99999976158142</v>
      </c>
      <c r="N39" s="92">
        <f t="shared" si="10"/>
        <v>201.99999976158142</v>
      </c>
      <c r="O39" s="8">
        <f t="shared" si="6"/>
        <v>0</v>
      </c>
      <c r="P39" s="106">
        <f t="shared" si="4"/>
        <v>1.9999997615814209</v>
      </c>
    </row>
    <row r="40" spans="2:16">
      <c r="B40" s="6">
        <v>24</v>
      </c>
      <c r="C40" s="104">
        <v>1</v>
      </c>
      <c r="D40" s="8">
        <f t="shared" si="0"/>
        <v>101</v>
      </c>
      <c r="E40" s="8">
        <f t="shared" si="11"/>
        <v>403.97638816758575</v>
      </c>
      <c r="F40" s="8">
        <f t="shared" si="1"/>
        <v>504.97638816758575</v>
      </c>
      <c r="G40" s="92">
        <f t="shared" si="7"/>
        <v>504.97638816758575</v>
      </c>
      <c r="H40" s="8">
        <f t="shared" si="8"/>
        <v>0</v>
      </c>
      <c r="I40" s="93">
        <f t="shared" si="2"/>
        <v>4.9763881675856396</v>
      </c>
      <c r="J40" s="105">
        <v>1</v>
      </c>
      <c r="K40" s="7">
        <f t="shared" si="3"/>
        <v>101</v>
      </c>
      <c r="L40" s="8">
        <f t="shared" si="9"/>
        <v>100.99999988079071</v>
      </c>
      <c r="M40" s="8">
        <f t="shared" si="5"/>
        <v>201.99999988079071</v>
      </c>
      <c r="N40" s="92">
        <f t="shared" si="10"/>
        <v>201.99999988079071</v>
      </c>
      <c r="O40" s="8">
        <f t="shared" si="6"/>
        <v>0</v>
      </c>
      <c r="P40" s="106">
        <f t="shared" si="4"/>
        <v>1.9999998807907104</v>
      </c>
    </row>
    <row r="41" spans="2:16">
      <c r="B41" s="6">
        <v>25</v>
      </c>
      <c r="C41" s="104">
        <v>1</v>
      </c>
      <c r="D41" s="8">
        <f t="shared" si="0"/>
        <v>101</v>
      </c>
      <c r="E41" s="8">
        <f t="shared" si="11"/>
        <v>403.98111053406865</v>
      </c>
      <c r="F41" s="8">
        <f t="shared" si="1"/>
        <v>504.98111053406865</v>
      </c>
      <c r="G41" s="92">
        <f t="shared" si="7"/>
        <v>504.98111053406865</v>
      </c>
      <c r="H41" s="8">
        <f t="shared" si="8"/>
        <v>0</v>
      </c>
      <c r="I41" s="93">
        <f t="shared" si="2"/>
        <v>4.9811105340685344</v>
      </c>
      <c r="J41" s="105">
        <v>1</v>
      </c>
      <c r="K41" s="7">
        <f t="shared" si="3"/>
        <v>101</v>
      </c>
      <c r="L41" s="8">
        <f t="shared" si="9"/>
        <v>100.99999994039536</v>
      </c>
      <c r="M41" s="8">
        <f t="shared" si="5"/>
        <v>201.99999994039536</v>
      </c>
      <c r="N41" s="92">
        <f t="shared" si="10"/>
        <v>201.99999994039536</v>
      </c>
      <c r="O41" s="8">
        <f t="shared" si="6"/>
        <v>0</v>
      </c>
      <c r="P41" s="106">
        <f t="shared" si="4"/>
        <v>1.9999999403953552</v>
      </c>
    </row>
    <row r="42" spans="2:16">
      <c r="B42" s="6">
        <v>26</v>
      </c>
      <c r="C42" s="104">
        <v>1</v>
      </c>
      <c r="D42" s="8">
        <f t="shared" si="0"/>
        <v>101</v>
      </c>
      <c r="E42" s="8">
        <f t="shared" si="11"/>
        <v>403.98488842725493</v>
      </c>
      <c r="F42" s="8">
        <f t="shared" si="1"/>
        <v>504.98488842725493</v>
      </c>
      <c r="G42" s="92">
        <f t="shared" si="7"/>
        <v>504.98488842725493</v>
      </c>
      <c r="H42" s="8">
        <f t="shared" si="8"/>
        <v>0</v>
      </c>
      <c r="I42" s="93">
        <f t="shared" si="2"/>
        <v>4.9848884272548162</v>
      </c>
      <c r="J42" s="105">
        <v>1</v>
      </c>
      <c r="K42" s="7">
        <f t="shared" si="3"/>
        <v>101</v>
      </c>
      <c r="L42" s="8">
        <f t="shared" si="9"/>
        <v>100.99999997019768</v>
      </c>
      <c r="M42" s="8">
        <f t="shared" si="5"/>
        <v>201.99999997019768</v>
      </c>
      <c r="N42" s="92">
        <f t="shared" si="10"/>
        <v>201.99999997019768</v>
      </c>
      <c r="O42" s="8">
        <f t="shared" si="6"/>
        <v>0</v>
      </c>
      <c r="P42" s="106">
        <f t="shared" si="4"/>
        <v>1.9999999701976776</v>
      </c>
    </row>
    <row r="43" spans="2:16">
      <c r="B43" s="6">
        <v>27</v>
      </c>
      <c r="C43" s="104">
        <v>1</v>
      </c>
      <c r="D43" s="8">
        <f t="shared" si="0"/>
        <v>101</v>
      </c>
      <c r="E43" s="8">
        <f t="shared" si="11"/>
        <v>403.98791074180394</v>
      </c>
      <c r="F43" s="8">
        <f t="shared" si="1"/>
        <v>504.98791074180394</v>
      </c>
      <c r="G43" s="92">
        <f t="shared" si="7"/>
        <v>504.98791074180394</v>
      </c>
      <c r="H43" s="8">
        <f t="shared" si="8"/>
        <v>0</v>
      </c>
      <c r="I43" s="93">
        <f t="shared" si="2"/>
        <v>4.9879107418038302</v>
      </c>
      <c r="J43" s="105">
        <v>1</v>
      </c>
      <c r="K43" s="7">
        <f t="shared" si="3"/>
        <v>101</v>
      </c>
      <c r="L43" s="8">
        <f t="shared" si="9"/>
        <v>100.99999998509884</v>
      </c>
      <c r="M43" s="8">
        <f t="shared" si="5"/>
        <v>201.99999998509884</v>
      </c>
      <c r="N43" s="92">
        <f t="shared" si="10"/>
        <v>201.99999998509884</v>
      </c>
      <c r="O43" s="8">
        <f t="shared" si="6"/>
        <v>0</v>
      </c>
      <c r="P43" s="106">
        <f t="shared" si="4"/>
        <v>1.9999999850988388</v>
      </c>
    </row>
    <row r="44" spans="2:16">
      <c r="B44" s="6">
        <v>28</v>
      </c>
      <c r="C44" s="104">
        <v>1</v>
      </c>
      <c r="D44" s="8">
        <f t="shared" si="0"/>
        <v>101</v>
      </c>
      <c r="E44" s="8">
        <f t="shared" si="11"/>
        <v>403.99032859344317</v>
      </c>
      <c r="F44" s="8">
        <f t="shared" si="1"/>
        <v>504.99032859344317</v>
      </c>
      <c r="G44" s="92">
        <f t="shared" si="7"/>
        <v>504.99032859344317</v>
      </c>
      <c r="H44" s="8">
        <f t="shared" si="8"/>
        <v>0</v>
      </c>
      <c r="I44" s="93">
        <f t="shared" si="2"/>
        <v>4.9903285934430528</v>
      </c>
      <c r="J44" s="105">
        <v>1</v>
      </c>
      <c r="K44" s="7">
        <f t="shared" si="3"/>
        <v>101</v>
      </c>
      <c r="L44" s="8">
        <f t="shared" si="9"/>
        <v>100.99999999254942</v>
      </c>
      <c r="M44" s="8">
        <f t="shared" si="5"/>
        <v>201.99999999254942</v>
      </c>
      <c r="N44" s="92">
        <f t="shared" si="10"/>
        <v>201.99999999254942</v>
      </c>
      <c r="O44" s="8">
        <f t="shared" si="6"/>
        <v>0</v>
      </c>
      <c r="P44" s="106">
        <f t="shared" si="4"/>
        <v>1.9999999925494194</v>
      </c>
    </row>
    <row r="45" spans="2:16">
      <c r="B45" s="6">
        <v>29</v>
      </c>
      <c r="C45" s="104">
        <v>1</v>
      </c>
      <c r="D45" s="8">
        <f t="shared" si="0"/>
        <v>101</v>
      </c>
      <c r="E45" s="8">
        <f t="shared" si="11"/>
        <v>403.99226287475454</v>
      </c>
      <c r="F45" s="8">
        <f t="shared" si="1"/>
        <v>504.99226287475454</v>
      </c>
      <c r="G45" s="92">
        <f t="shared" si="7"/>
        <v>504.99226287475454</v>
      </c>
      <c r="H45" s="8">
        <f t="shared" si="8"/>
        <v>0</v>
      </c>
      <c r="I45" s="93">
        <f t="shared" si="2"/>
        <v>4.9922628747544309</v>
      </c>
      <c r="J45" s="105">
        <v>1</v>
      </c>
      <c r="K45" s="7">
        <f t="shared" si="3"/>
        <v>101</v>
      </c>
      <c r="L45" s="8">
        <f t="shared" si="9"/>
        <v>100.99999999627471</v>
      </c>
      <c r="M45" s="8">
        <f t="shared" si="5"/>
        <v>201.99999999627471</v>
      </c>
      <c r="N45" s="92">
        <f t="shared" si="10"/>
        <v>201.99999999627471</v>
      </c>
      <c r="O45" s="8">
        <f t="shared" si="6"/>
        <v>0</v>
      </c>
      <c r="P45" s="106">
        <f t="shared" si="4"/>
        <v>1.9999999962747097</v>
      </c>
    </row>
    <row r="46" spans="2:16">
      <c r="B46" s="6">
        <v>30</v>
      </c>
      <c r="C46" s="104">
        <v>1</v>
      </c>
      <c r="D46" s="8">
        <f t="shared" si="0"/>
        <v>101</v>
      </c>
      <c r="E46" s="8">
        <f t="shared" si="11"/>
        <v>403.99381029980367</v>
      </c>
      <c r="F46" s="8">
        <f t="shared" si="1"/>
        <v>504.99381029980367</v>
      </c>
      <c r="G46" s="92">
        <f t="shared" si="7"/>
        <v>504.99381029980367</v>
      </c>
      <c r="H46" s="8">
        <f t="shared" si="8"/>
        <v>0</v>
      </c>
      <c r="I46" s="93">
        <f t="shared" si="2"/>
        <v>4.9938102998035561</v>
      </c>
      <c r="J46" s="105">
        <v>1</v>
      </c>
      <c r="K46" s="7">
        <f t="shared" si="3"/>
        <v>101</v>
      </c>
      <c r="L46" s="8">
        <f t="shared" si="9"/>
        <v>100.99999999813735</v>
      </c>
      <c r="M46" s="8">
        <f t="shared" si="5"/>
        <v>201.99999999813735</v>
      </c>
      <c r="N46" s="92">
        <f t="shared" si="10"/>
        <v>201.99999999813735</v>
      </c>
      <c r="O46" s="8">
        <f t="shared" si="6"/>
        <v>0</v>
      </c>
      <c r="P46" s="106">
        <f t="shared" si="4"/>
        <v>1.9999999981373549</v>
      </c>
    </row>
    <row r="47" spans="2:16">
      <c r="B47" s="6">
        <v>31</v>
      </c>
      <c r="C47" s="104">
        <v>1</v>
      </c>
      <c r="D47" s="8">
        <f t="shared" si="0"/>
        <v>101</v>
      </c>
      <c r="E47" s="8">
        <f t="shared" si="11"/>
        <v>403.99504823984296</v>
      </c>
      <c r="F47" s="8">
        <f t="shared" si="1"/>
        <v>504.99504823984296</v>
      </c>
      <c r="G47" s="92">
        <f t="shared" si="7"/>
        <v>504.99504823984296</v>
      </c>
      <c r="H47" s="8">
        <f t="shared" si="8"/>
        <v>0</v>
      </c>
      <c r="I47" s="93">
        <f t="shared" si="2"/>
        <v>4.9950482398428449</v>
      </c>
      <c r="J47" s="105">
        <v>1</v>
      </c>
      <c r="K47" s="7">
        <f t="shared" si="3"/>
        <v>101</v>
      </c>
      <c r="L47" s="8">
        <f t="shared" si="9"/>
        <v>100.99999999906868</v>
      </c>
      <c r="M47" s="8">
        <f t="shared" si="5"/>
        <v>201.99999999906868</v>
      </c>
      <c r="N47" s="92">
        <f t="shared" si="10"/>
        <v>201.99999999906868</v>
      </c>
      <c r="O47" s="8">
        <f t="shared" si="6"/>
        <v>0</v>
      </c>
      <c r="P47" s="106">
        <f t="shared" si="4"/>
        <v>1.9999999990686774</v>
      </c>
    </row>
    <row r="48" spans="2:16">
      <c r="B48" s="6">
        <v>32</v>
      </c>
      <c r="C48" s="104">
        <v>1</v>
      </c>
      <c r="D48" s="8">
        <f t="shared" si="0"/>
        <v>101</v>
      </c>
      <c r="E48" s="8">
        <f t="shared" si="11"/>
        <v>403.99603859187437</v>
      </c>
      <c r="F48" s="8">
        <f t="shared" si="1"/>
        <v>504.99603859187437</v>
      </c>
      <c r="G48" s="92">
        <f t="shared" si="7"/>
        <v>504.99603859187437</v>
      </c>
      <c r="H48" s="8">
        <f t="shared" si="8"/>
        <v>0</v>
      </c>
      <c r="I48" s="93">
        <f t="shared" si="2"/>
        <v>4.9960385918742531</v>
      </c>
      <c r="J48" s="105">
        <v>1</v>
      </c>
      <c r="K48" s="7">
        <f t="shared" si="3"/>
        <v>101</v>
      </c>
      <c r="L48" s="8">
        <f t="shared" si="9"/>
        <v>100.99999999953434</v>
      </c>
      <c r="M48" s="8">
        <f t="shared" si="5"/>
        <v>201.99999999953434</v>
      </c>
      <c r="N48" s="92">
        <f t="shared" si="10"/>
        <v>201.99999999953434</v>
      </c>
      <c r="O48" s="8">
        <f t="shared" si="6"/>
        <v>0</v>
      </c>
      <c r="P48" s="106">
        <f t="shared" si="4"/>
        <v>1.9999999995343387</v>
      </c>
    </row>
    <row r="49" spans="2:16">
      <c r="B49" s="6">
        <v>33</v>
      </c>
      <c r="C49" s="104">
        <v>1</v>
      </c>
      <c r="D49" s="8">
        <f t="shared" si="0"/>
        <v>101</v>
      </c>
      <c r="E49" s="8">
        <f t="shared" si="11"/>
        <v>403.9968308734995</v>
      </c>
      <c r="F49" s="8">
        <f t="shared" si="1"/>
        <v>504.9968308734995</v>
      </c>
      <c r="G49" s="92">
        <f t="shared" si="7"/>
        <v>504.9968308734995</v>
      </c>
      <c r="H49" s="8">
        <f t="shared" si="8"/>
        <v>0</v>
      </c>
      <c r="I49" s="93">
        <f t="shared" si="2"/>
        <v>4.9968308734993911</v>
      </c>
      <c r="J49" s="105">
        <v>1</v>
      </c>
      <c r="K49" s="7">
        <f t="shared" si="3"/>
        <v>101</v>
      </c>
      <c r="L49" s="8">
        <f t="shared" si="9"/>
        <v>100.99999999976717</v>
      </c>
      <c r="M49" s="8">
        <f t="shared" si="5"/>
        <v>201.99999999976717</v>
      </c>
      <c r="N49" s="92">
        <f t="shared" si="10"/>
        <v>201.99999999976717</v>
      </c>
      <c r="O49" s="8">
        <f t="shared" si="6"/>
        <v>0</v>
      </c>
      <c r="P49" s="106">
        <f t="shared" si="4"/>
        <v>1.9999999997671694</v>
      </c>
    </row>
    <row r="50" spans="2:16">
      <c r="B50" s="6">
        <v>34</v>
      </c>
      <c r="C50" s="104">
        <v>1</v>
      </c>
      <c r="D50" s="8">
        <f t="shared" si="0"/>
        <v>101</v>
      </c>
      <c r="E50" s="8">
        <f t="shared" si="11"/>
        <v>403.9974646987996</v>
      </c>
      <c r="F50" s="8">
        <f t="shared" si="1"/>
        <v>504.9974646987996</v>
      </c>
      <c r="G50" s="92">
        <f t="shared" si="7"/>
        <v>504.9974646987996</v>
      </c>
      <c r="H50" s="8">
        <f t="shared" si="8"/>
        <v>0</v>
      </c>
      <c r="I50" s="93">
        <f t="shared" si="2"/>
        <v>4.9974646987994902</v>
      </c>
      <c r="J50" s="105">
        <v>1</v>
      </c>
      <c r="K50" s="7">
        <f t="shared" si="3"/>
        <v>101</v>
      </c>
      <c r="L50" s="8">
        <f t="shared" si="9"/>
        <v>100.99999999988358</v>
      </c>
      <c r="M50" s="8">
        <f t="shared" si="5"/>
        <v>201.99999999988358</v>
      </c>
      <c r="N50" s="92">
        <f t="shared" si="10"/>
        <v>201.99999999988358</v>
      </c>
      <c r="O50" s="8">
        <f t="shared" si="6"/>
        <v>0</v>
      </c>
      <c r="P50" s="106">
        <f t="shared" si="4"/>
        <v>1.9999999998835847</v>
      </c>
    </row>
    <row r="51" spans="2:16">
      <c r="B51" s="6">
        <v>35</v>
      </c>
      <c r="C51" s="104">
        <v>1</v>
      </c>
      <c r="D51" s="8">
        <f t="shared" si="0"/>
        <v>101</v>
      </c>
      <c r="E51" s="8">
        <f t="shared" si="11"/>
        <v>403.99797175903973</v>
      </c>
      <c r="F51" s="8">
        <f t="shared" si="1"/>
        <v>504.99797175903973</v>
      </c>
      <c r="G51" s="92">
        <f t="shared" si="7"/>
        <v>504.99797175903973</v>
      </c>
      <c r="H51" s="8">
        <f t="shared" si="8"/>
        <v>0</v>
      </c>
      <c r="I51" s="93">
        <f t="shared" si="2"/>
        <v>4.9979717590396149</v>
      </c>
      <c r="J51" s="105">
        <v>1</v>
      </c>
      <c r="K51" s="7">
        <f t="shared" si="3"/>
        <v>101</v>
      </c>
      <c r="L51" s="8">
        <f t="shared" si="9"/>
        <v>100.99999999994179</v>
      </c>
      <c r="M51" s="8">
        <f t="shared" si="5"/>
        <v>201.99999999994179</v>
      </c>
      <c r="N51" s="92">
        <f t="shared" si="10"/>
        <v>201.99999999994179</v>
      </c>
      <c r="O51" s="8">
        <f t="shared" si="6"/>
        <v>0</v>
      </c>
      <c r="P51" s="106">
        <f t="shared" si="4"/>
        <v>1.9999999999417923</v>
      </c>
    </row>
    <row r="52" spans="2:16" ht="13.8" thickBot="1">
      <c r="B52" s="15">
        <v>36</v>
      </c>
      <c r="C52" s="108">
        <v>1</v>
      </c>
      <c r="D52" s="109">
        <f t="shared" si="0"/>
        <v>101</v>
      </c>
      <c r="E52" s="8">
        <f t="shared" si="11"/>
        <v>403.99837740723183</v>
      </c>
      <c r="F52" s="109">
        <f t="shared" si="1"/>
        <v>504.99837740723183</v>
      </c>
      <c r="G52" s="92">
        <f t="shared" si="7"/>
        <v>504.99837740723183</v>
      </c>
      <c r="H52" s="109">
        <f t="shared" si="8"/>
        <v>0</v>
      </c>
      <c r="I52" s="110">
        <f t="shared" si="2"/>
        <v>4.9983774072317146</v>
      </c>
      <c r="J52" s="111">
        <v>1</v>
      </c>
      <c r="K52" s="23">
        <f t="shared" si="3"/>
        <v>101</v>
      </c>
      <c r="L52" s="8">
        <f t="shared" si="9"/>
        <v>100.9999999999709</v>
      </c>
      <c r="M52" s="109">
        <f t="shared" si="5"/>
        <v>201.9999999999709</v>
      </c>
      <c r="N52" s="92">
        <f t="shared" si="10"/>
        <v>201.9999999999709</v>
      </c>
      <c r="O52" s="109">
        <f t="shared" si="6"/>
        <v>0</v>
      </c>
      <c r="P52" s="112">
        <f t="shared" si="4"/>
        <v>1.9999999999708962</v>
      </c>
    </row>
    <row r="57" spans="2:16">
      <c r="C57" s="93"/>
      <c r="D57" s="93"/>
      <c r="E57" s="93"/>
      <c r="F57" s="93"/>
    </row>
    <row r="58" spans="2:16">
      <c r="C58" s="93"/>
      <c r="D58" s="93"/>
      <c r="E58" s="93"/>
      <c r="F58" s="93"/>
    </row>
    <row r="59" spans="2:16">
      <c r="C59" s="93"/>
      <c r="D59" s="93"/>
      <c r="E59" s="93"/>
      <c r="F59" s="93"/>
    </row>
    <row r="60" spans="2:16">
      <c r="C60" s="93"/>
      <c r="D60" s="93"/>
      <c r="E60" s="93"/>
      <c r="F60" s="93"/>
    </row>
    <row r="61" spans="2:16">
      <c r="C61" s="93"/>
      <c r="D61" s="93"/>
      <c r="E61" s="93"/>
      <c r="F61" s="93"/>
    </row>
    <row r="62" spans="2:16">
      <c r="C62" s="93"/>
      <c r="D62" s="93"/>
      <c r="E62" s="93"/>
      <c r="F62" s="93"/>
    </row>
    <row r="63" spans="2:16">
      <c r="C63" s="93"/>
      <c r="D63" s="93"/>
      <c r="E63" s="93"/>
      <c r="F63" s="93"/>
    </row>
    <row r="64" spans="2:16">
      <c r="C64" s="93"/>
      <c r="D64" s="93"/>
      <c r="E64" s="93"/>
      <c r="F64" s="93"/>
    </row>
    <row r="65" spans="3:6">
      <c r="C65" s="93"/>
      <c r="D65" s="93"/>
      <c r="E65" s="93"/>
      <c r="F65" s="93"/>
    </row>
    <row r="66" spans="3:6">
      <c r="C66" s="93"/>
      <c r="D66" s="93"/>
      <c r="E66" s="93"/>
      <c r="F66" s="93"/>
    </row>
    <row r="67" spans="3:6">
      <c r="C67" s="93"/>
      <c r="D67" s="93"/>
      <c r="E67" s="93"/>
      <c r="F67" s="93"/>
    </row>
    <row r="68" spans="3:6">
      <c r="C68" s="93"/>
      <c r="D68" s="93"/>
      <c r="E68" s="93"/>
      <c r="F68" s="93"/>
    </row>
    <row r="69" spans="3:6">
      <c r="C69" s="93"/>
      <c r="D69" s="93"/>
      <c r="E69" s="93"/>
      <c r="F69" s="93"/>
    </row>
    <row r="70" spans="3:6">
      <c r="C70" s="93"/>
      <c r="D70" s="93"/>
      <c r="E70" s="93"/>
      <c r="F70" s="93"/>
    </row>
  </sheetData>
  <pageMargins left="0.75" right="0.75" top="1" bottom="1" header="0.5" footer="0.5"/>
  <pageSetup paperSize="9" orientation="landscape" cellComments="asDisplayed" horizontalDpi="200" verticalDpi="2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51C04-4E79-4C91-B35D-251AA0E3EC4E}">
  <dimension ref="A1:P77"/>
  <sheetViews>
    <sheetView topLeftCell="A2" workbookViewId="0">
      <selection activeCell="O34" sqref="O34"/>
    </sheetView>
  </sheetViews>
  <sheetFormatPr defaultColWidth="8.77734375" defaultRowHeight="13.2"/>
  <cols>
    <col min="1" max="1" width="4.109375" style="2" customWidth="1"/>
    <col min="2" max="2" width="6.77734375" style="2" customWidth="1"/>
    <col min="3" max="3" width="7.44140625" style="2" customWidth="1"/>
    <col min="4" max="4" width="5.6640625" style="2" customWidth="1"/>
    <col min="5" max="5" width="6.109375" style="2" customWidth="1"/>
    <col min="6" max="6" width="7.33203125" style="2" customWidth="1"/>
    <col min="7" max="7" width="8.44140625" style="2" customWidth="1"/>
    <col min="8" max="8" width="9.33203125" style="2" customWidth="1"/>
    <col min="9" max="9" width="11.44140625" style="2" customWidth="1"/>
    <col min="10" max="10" width="6.6640625" style="2" customWidth="1"/>
    <col min="11" max="13" width="7.44140625" style="2" customWidth="1"/>
    <col min="14" max="14" width="8.77734375" style="2" customWidth="1"/>
    <col min="15" max="15" width="7.44140625" style="2" customWidth="1"/>
    <col min="16" max="256" width="8.77734375" style="2"/>
    <col min="257" max="257" width="4.109375" style="2" customWidth="1"/>
    <col min="258" max="258" width="6.77734375" style="2" customWidth="1"/>
    <col min="259" max="259" width="7.44140625" style="2" customWidth="1"/>
    <col min="260" max="260" width="5.6640625" style="2" customWidth="1"/>
    <col min="261" max="261" width="6.109375" style="2" customWidth="1"/>
    <col min="262" max="262" width="7.33203125" style="2" customWidth="1"/>
    <col min="263" max="263" width="8.44140625" style="2" customWidth="1"/>
    <col min="264" max="264" width="9.33203125" style="2" customWidth="1"/>
    <col min="265" max="265" width="11.44140625" style="2" customWidth="1"/>
    <col min="266" max="266" width="6.6640625" style="2" customWidth="1"/>
    <col min="267" max="269" width="7.44140625" style="2" customWidth="1"/>
    <col min="270" max="270" width="8.77734375" style="2"/>
    <col min="271" max="271" width="7.44140625" style="2" customWidth="1"/>
    <col min="272" max="512" width="8.77734375" style="2"/>
    <col min="513" max="513" width="4.109375" style="2" customWidth="1"/>
    <col min="514" max="514" width="6.77734375" style="2" customWidth="1"/>
    <col min="515" max="515" width="7.44140625" style="2" customWidth="1"/>
    <col min="516" max="516" width="5.6640625" style="2" customWidth="1"/>
    <col min="517" max="517" width="6.109375" style="2" customWidth="1"/>
    <col min="518" max="518" width="7.33203125" style="2" customWidth="1"/>
    <col min="519" max="519" width="8.44140625" style="2" customWidth="1"/>
    <col min="520" max="520" width="9.33203125" style="2" customWidth="1"/>
    <col min="521" max="521" width="11.44140625" style="2" customWidth="1"/>
    <col min="522" max="522" width="6.6640625" style="2" customWidth="1"/>
    <col min="523" max="525" width="7.44140625" style="2" customWidth="1"/>
    <col min="526" max="526" width="8.77734375" style="2"/>
    <col min="527" max="527" width="7.44140625" style="2" customWidth="1"/>
    <col min="528" max="768" width="8.77734375" style="2"/>
    <col min="769" max="769" width="4.109375" style="2" customWidth="1"/>
    <col min="770" max="770" width="6.77734375" style="2" customWidth="1"/>
    <col min="771" max="771" width="7.44140625" style="2" customWidth="1"/>
    <col min="772" max="772" width="5.6640625" style="2" customWidth="1"/>
    <col min="773" max="773" width="6.109375" style="2" customWidth="1"/>
    <col min="774" max="774" width="7.33203125" style="2" customWidth="1"/>
    <col min="775" max="775" width="8.44140625" style="2" customWidth="1"/>
    <col min="776" max="776" width="9.33203125" style="2" customWidth="1"/>
    <col min="777" max="777" width="11.44140625" style="2" customWidth="1"/>
    <col min="778" max="778" width="6.6640625" style="2" customWidth="1"/>
    <col min="779" max="781" width="7.44140625" style="2" customWidth="1"/>
    <col min="782" max="782" width="8.77734375" style="2"/>
    <col min="783" max="783" width="7.44140625" style="2" customWidth="1"/>
    <col min="784" max="1024" width="8.77734375" style="2"/>
    <col min="1025" max="1025" width="4.109375" style="2" customWidth="1"/>
    <col min="1026" max="1026" width="6.77734375" style="2" customWidth="1"/>
    <col min="1027" max="1027" width="7.44140625" style="2" customWidth="1"/>
    <col min="1028" max="1028" width="5.6640625" style="2" customWidth="1"/>
    <col min="1029" max="1029" width="6.109375" style="2" customWidth="1"/>
    <col min="1030" max="1030" width="7.33203125" style="2" customWidth="1"/>
    <col min="1031" max="1031" width="8.44140625" style="2" customWidth="1"/>
    <col min="1032" max="1032" width="9.33203125" style="2" customWidth="1"/>
    <col min="1033" max="1033" width="11.44140625" style="2" customWidth="1"/>
    <col min="1034" max="1034" width="6.6640625" style="2" customWidth="1"/>
    <col min="1035" max="1037" width="7.44140625" style="2" customWidth="1"/>
    <col min="1038" max="1038" width="8.77734375" style="2"/>
    <col min="1039" max="1039" width="7.44140625" style="2" customWidth="1"/>
    <col min="1040" max="1280" width="8.77734375" style="2"/>
    <col min="1281" max="1281" width="4.109375" style="2" customWidth="1"/>
    <col min="1282" max="1282" width="6.77734375" style="2" customWidth="1"/>
    <col min="1283" max="1283" width="7.44140625" style="2" customWidth="1"/>
    <col min="1284" max="1284" width="5.6640625" style="2" customWidth="1"/>
    <col min="1285" max="1285" width="6.109375" style="2" customWidth="1"/>
    <col min="1286" max="1286" width="7.33203125" style="2" customWidth="1"/>
    <col min="1287" max="1287" width="8.44140625" style="2" customWidth="1"/>
    <col min="1288" max="1288" width="9.33203125" style="2" customWidth="1"/>
    <col min="1289" max="1289" width="11.44140625" style="2" customWidth="1"/>
    <col min="1290" max="1290" width="6.6640625" style="2" customWidth="1"/>
    <col min="1291" max="1293" width="7.44140625" style="2" customWidth="1"/>
    <col min="1294" max="1294" width="8.77734375" style="2"/>
    <col min="1295" max="1295" width="7.44140625" style="2" customWidth="1"/>
    <col min="1296" max="1536" width="8.77734375" style="2"/>
    <col min="1537" max="1537" width="4.109375" style="2" customWidth="1"/>
    <col min="1538" max="1538" width="6.77734375" style="2" customWidth="1"/>
    <col min="1539" max="1539" width="7.44140625" style="2" customWidth="1"/>
    <col min="1540" max="1540" width="5.6640625" style="2" customWidth="1"/>
    <col min="1541" max="1541" width="6.109375" style="2" customWidth="1"/>
    <col min="1542" max="1542" width="7.33203125" style="2" customWidth="1"/>
    <col min="1543" max="1543" width="8.44140625" style="2" customWidth="1"/>
    <col min="1544" max="1544" width="9.33203125" style="2" customWidth="1"/>
    <col min="1545" max="1545" width="11.44140625" style="2" customWidth="1"/>
    <col min="1546" max="1546" width="6.6640625" style="2" customWidth="1"/>
    <col min="1547" max="1549" width="7.44140625" style="2" customWidth="1"/>
    <col min="1550" max="1550" width="8.77734375" style="2"/>
    <col min="1551" max="1551" width="7.44140625" style="2" customWidth="1"/>
    <col min="1552" max="1792" width="8.77734375" style="2"/>
    <col min="1793" max="1793" width="4.109375" style="2" customWidth="1"/>
    <col min="1794" max="1794" width="6.77734375" style="2" customWidth="1"/>
    <col min="1795" max="1795" width="7.44140625" style="2" customWidth="1"/>
    <col min="1796" max="1796" width="5.6640625" style="2" customWidth="1"/>
    <col min="1797" max="1797" width="6.109375" style="2" customWidth="1"/>
    <col min="1798" max="1798" width="7.33203125" style="2" customWidth="1"/>
    <col min="1799" max="1799" width="8.44140625" style="2" customWidth="1"/>
    <col min="1800" max="1800" width="9.33203125" style="2" customWidth="1"/>
    <col min="1801" max="1801" width="11.44140625" style="2" customWidth="1"/>
    <col min="1802" max="1802" width="6.6640625" style="2" customWidth="1"/>
    <col min="1803" max="1805" width="7.44140625" style="2" customWidth="1"/>
    <col min="1806" max="1806" width="8.77734375" style="2"/>
    <col min="1807" max="1807" width="7.44140625" style="2" customWidth="1"/>
    <col min="1808" max="2048" width="8.77734375" style="2"/>
    <col min="2049" max="2049" width="4.109375" style="2" customWidth="1"/>
    <col min="2050" max="2050" width="6.77734375" style="2" customWidth="1"/>
    <col min="2051" max="2051" width="7.44140625" style="2" customWidth="1"/>
    <col min="2052" max="2052" width="5.6640625" style="2" customWidth="1"/>
    <col min="2053" max="2053" width="6.109375" style="2" customWidth="1"/>
    <col min="2054" max="2054" width="7.33203125" style="2" customWidth="1"/>
    <col min="2055" max="2055" width="8.44140625" style="2" customWidth="1"/>
    <col min="2056" max="2056" width="9.33203125" style="2" customWidth="1"/>
    <col min="2057" max="2057" width="11.44140625" style="2" customWidth="1"/>
    <col min="2058" max="2058" width="6.6640625" style="2" customWidth="1"/>
    <col min="2059" max="2061" width="7.44140625" style="2" customWidth="1"/>
    <col min="2062" max="2062" width="8.77734375" style="2"/>
    <col min="2063" max="2063" width="7.44140625" style="2" customWidth="1"/>
    <col min="2064" max="2304" width="8.77734375" style="2"/>
    <col min="2305" max="2305" width="4.109375" style="2" customWidth="1"/>
    <col min="2306" max="2306" width="6.77734375" style="2" customWidth="1"/>
    <col min="2307" max="2307" width="7.44140625" style="2" customWidth="1"/>
    <col min="2308" max="2308" width="5.6640625" style="2" customWidth="1"/>
    <col min="2309" max="2309" width="6.109375" style="2" customWidth="1"/>
    <col min="2310" max="2310" width="7.33203125" style="2" customWidth="1"/>
    <col min="2311" max="2311" width="8.44140625" style="2" customWidth="1"/>
    <col min="2312" max="2312" width="9.33203125" style="2" customWidth="1"/>
    <col min="2313" max="2313" width="11.44140625" style="2" customWidth="1"/>
    <col min="2314" max="2314" width="6.6640625" style="2" customWidth="1"/>
    <col min="2315" max="2317" width="7.44140625" style="2" customWidth="1"/>
    <col min="2318" max="2318" width="8.77734375" style="2"/>
    <col min="2319" max="2319" width="7.44140625" style="2" customWidth="1"/>
    <col min="2320" max="2560" width="8.77734375" style="2"/>
    <col min="2561" max="2561" width="4.109375" style="2" customWidth="1"/>
    <col min="2562" max="2562" width="6.77734375" style="2" customWidth="1"/>
    <col min="2563" max="2563" width="7.44140625" style="2" customWidth="1"/>
    <col min="2564" max="2564" width="5.6640625" style="2" customWidth="1"/>
    <col min="2565" max="2565" width="6.109375" style="2" customWidth="1"/>
    <col min="2566" max="2566" width="7.33203125" style="2" customWidth="1"/>
    <col min="2567" max="2567" width="8.44140625" style="2" customWidth="1"/>
    <col min="2568" max="2568" width="9.33203125" style="2" customWidth="1"/>
    <col min="2569" max="2569" width="11.44140625" style="2" customWidth="1"/>
    <col min="2570" max="2570" width="6.6640625" style="2" customWidth="1"/>
    <col min="2571" max="2573" width="7.44140625" style="2" customWidth="1"/>
    <col min="2574" max="2574" width="8.77734375" style="2"/>
    <col min="2575" max="2575" width="7.44140625" style="2" customWidth="1"/>
    <col min="2576" max="2816" width="8.77734375" style="2"/>
    <col min="2817" max="2817" width="4.109375" style="2" customWidth="1"/>
    <col min="2818" max="2818" width="6.77734375" style="2" customWidth="1"/>
    <col min="2819" max="2819" width="7.44140625" style="2" customWidth="1"/>
    <col min="2820" max="2820" width="5.6640625" style="2" customWidth="1"/>
    <col min="2821" max="2821" width="6.109375" style="2" customWidth="1"/>
    <col min="2822" max="2822" width="7.33203125" style="2" customWidth="1"/>
    <col min="2823" max="2823" width="8.44140625" style="2" customWidth="1"/>
    <col min="2824" max="2824" width="9.33203125" style="2" customWidth="1"/>
    <col min="2825" max="2825" width="11.44140625" style="2" customWidth="1"/>
    <col min="2826" max="2826" width="6.6640625" style="2" customWidth="1"/>
    <col min="2827" max="2829" width="7.44140625" style="2" customWidth="1"/>
    <col min="2830" max="2830" width="8.77734375" style="2"/>
    <col min="2831" max="2831" width="7.44140625" style="2" customWidth="1"/>
    <col min="2832" max="3072" width="8.77734375" style="2"/>
    <col min="3073" max="3073" width="4.109375" style="2" customWidth="1"/>
    <col min="3074" max="3074" width="6.77734375" style="2" customWidth="1"/>
    <col min="3075" max="3075" width="7.44140625" style="2" customWidth="1"/>
    <col min="3076" max="3076" width="5.6640625" style="2" customWidth="1"/>
    <col min="3077" max="3077" width="6.109375" style="2" customWidth="1"/>
    <col min="3078" max="3078" width="7.33203125" style="2" customWidth="1"/>
    <col min="3079" max="3079" width="8.44140625" style="2" customWidth="1"/>
    <col min="3080" max="3080" width="9.33203125" style="2" customWidth="1"/>
    <col min="3081" max="3081" width="11.44140625" style="2" customWidth="1"/>
    <col min="3082" max="3082" width="6.6640625" style="2" customWidth="1"/>
    <col min="3083" max="3085" width="7.44140625" style="2" customWidth="1"/>
    <col min="3086" max="3086" width="8.77734375" style="2"/>
    <col min="3087" max="3087" width="7.44140625" style="2" customWidth="1"/>
    <col min="3088" max="3328" width="8.77734375" style="2"/>
    <col min="3329" max="3329" width="4.109375" style="2" customWidth="1"/>
    <col min="3330" max="3330" width="6.77734375" style="2" customWidth="1"/>
    <col min="3331" max="3331" width="7.44140625" style="2" customWidth="1"/>
    <col min="3332" max="3332" width="5.6640625" style="2" customWidth="1"/>
    <col min="3333" max="3333" width="6.109375" style="2" customWidth="1"/>
    <col min="3334" max="3334" width="7.33203125" style="2" customWidth="1"/>
    <col min="3335" max="3335" width="8.44140625" style="2" customWidth="1"/>
    <col min="3336" max="3336" width="9.33203125" style="2" customWidth="1"/>
    <col min="3337" max="3337" width="11.44140625" style="2" customWidth="1"/>
    <col min="3338" max="3338" width="6.6640625" style="2" customWidth="1"/>
    <col min="3339" max="3341" width="7.44140625" style="2" customWidth="1"/>
    <col min="3342" max="3342" width="8.77734375" style="2"/>
    <col min="3343" max="3343" width="7.44140625" style="2" customWidth="1"/>
    <col min="3344" max="3584" width="8.77734375" style="2"/>
    <col min="3585" max="3585" width="4.109375" style="2" customWidth="1"/>
    <col min="3586" max="3586" width="6.77734375" style="2" customWidth="1"/>
    <col min="3587" max="3587" width="7.44140625" style="2" customWidth="1"/>
    <col min="3588" max="3588" width="5.6640625" style="2" customWidth="1"/>
    <col min="3589" max="3589" width="6.109375" style="2" customWidth="1"/>
    <col min="3590" max="3590" width="7.33203125" style="2" customWidth="1"/>
    <col min="3591" max="3591" width="8.44140625" style="2" customWidth="1"/>
    <col min="3592" max="3592" width="9.33203125" style="2" customWidth="1"/>
    <col min="3593" max="3593" width="11.44140625" style="2" customWidth="1"/>
    <col min="3594" max="3594" width="6.6640625" style="2" customWidth="1"/>
    <col min="3595" max="3597" width="7.44140625" style="2" customWidth="1"/>
    <col min="3598" max="3598" width="8.77734375" style="2"/>
    <col min="3599" max="3599" width="7.44140625" style="2" customWidth="1"/>
    <col min="3600" max="3840" width="8.77734375" style="2"/>
    <col min="3841" max="3841" width="4.109375" style="2" customWidth="1"/>
    <col min="3842" max="3842" width="6.77734375" style="2" customWidth="1"/>
    <col min="3843" max="3843" width="7.44140625" style="2" customWidth="1"/>
    <col min="3844" max="3844" width="5.6640625" style="2" customWidth="1"/>
    <col min="3845" max="3845" width="6.109375" style="2" customWidth="1"/>
    <col min="3846" max="3846" width="7.33203125" style="2" customWidth="1"/>
    <col min="3847" max="3847" width="8.44140625" style="2" customWidth="1"/>
    <col min="3848" max="3848" width="9.33203125" style="2" customWidth="1"/>
    <col min="3849" max="3849" width="11.44140625" style="2" customWidth="1"/>
    <col min="3850" max="3850" width="6.6640625" style="2" customWidth="1"/>
    <col min="3851" max="3853" width="7.44140625" style="2" customWidth="1"/>
    <col min="3854" max="3854" width="8.77734375" style="2"/>
    <col min="3855" max="3855" width="7.44140625" style="2" customWidth="1"/>
    <col min="3856" max="4096" width="8.77734375" style="2"/>
    <col min="4097" max="4097" width="4.109375" style="2" customWidth="1"/>
    <col min="4098" max="4098" width="6.77734375" style="2" customWidth="1"/>
    <col min="4099" max="4099" width="7.44140625" style="2" customWidth="1"/>
    <col min="4100" max="4100" width="5.6640625" style="2" customWidth="1"/>
    <col min="4101" max="4101" width="6.109375" style="2" customWidth="1"/>
    <col min="4102" max="4102" width="7.33203125" style="2" customWidth="1"/>
    <col min="4103" max="4103" width="8.44140625" style="2" customWidth="1"/>
    <col min="4104" max="4104" width="9.33203125" style="2" customWidth="1"/>
    <col min="4105" max="4105" width="11.44140625" style="2" customWidth="1"/>
    <col min="4106" max="4106" width="6.6640625" style="2" customWidth="1"/>
    <col min="4107" max="4109" width="7.44140625" style="2" customWidth="1"/>
    <col min="4110" max="4110" width="8.77734375" style="2"/>
    <col min="4111" max="4111" width="7.44140625" style="2" customWidth="1"/>
    <col min="4112" max="4352" width="8.77734375" style="2"/>
    <col min="4353" max="4353" width="4.109375" style="2" customWidth="1"/>
    <col min="4354" max="4354" width="6.77734375" style="2" customWidth="1"/>
    <col min="4355" max="4355" width="7.44140625" style="2" customWidth="1"/>
    <col min="4356" max="4356" width="5.6640625" style="2" customWidth="1"/>
    <col min="4357" max="4357" width="6.109375" style="2" customWidth="1"/>
    <col min="4358" max="4358" width="7.33203125" style="2" customWidth="1"/>
    <col min="4359" max="4359" width="8.44140625" style="2" customWidth="1"/>
    <col min="4360" max="4360" width="9.33203125" style="2" customWidth="1"/>
    <col min="4361" max="4361" width="11.44140625" style="2" customWidth="1"/>
    <col min="4362" max="4362" width="6.6640625" style="2" customWidth="1"/>
    <col min="4363" max="4365" width="7.44140625" style="2" customWidth="1"/>
    <col min="4366" max="4366" width="8.77734375" style="2"/>
    <col min="4367" max="4367" width="7.44140625" style="2" customWidth="1"/>
    <col min="4368" max="4608" width="8.77734375" style="2"/>
    <col min="4609" max="4609" width="4.109375" style="2" customWidth="1"/>
    <col min="4610" max="4610" width="6.77734375" style="2" customWidth="1"/>
    <col min="4611" max="4611" width="7.44140625" style="2" customWidth="1"/>
    <col min="4612" max="4612" width="5.6640625" style="2" customWidth="1"/>
    <col min="4613" max="4613" width="6.109375" style="2" customWidth="1"/>
    <col min="4614" max="4614" width="7.33203125" style="2" customWidth="1"/>
    <col min="4615" max="4615" width="8.44140625" style="2" customWidth="1"/>
    <col min="4616" max="4616" width="9.33203125" style="2" customWidth="1"/>
    <col min="4617" max="4617" width="11.44140625" style="2" customWidth="1"/>
    <col min="4618" max="4618" width="6.6640625" style="2" customWidth="1"/>
    <col min="4619" max="4621" width="7.44140625" style="2" customWidth="1"/>
    <col min="4622" max="4622" width="8.77734375" style="2"/>
    <col min="4623" max="4623" width="7.44140625" style="2" customWidth="1"/>
    <col min="4624" max="4864" width="8.77734375" style="2"/>
    <col min="4865" max="4865" width="4.109375" style="2" customWidth="1"/>
    <col min="4866" max="4866" width="6.77734375" style="2" customWidth="1"/>
    <col min="4867" max="4867" width="7.44140625" style="2" customWidth="1"/>
    <col min="4868" max="4868" width="5.6640625" style="2" customWidth="1"/>
    <col min="4869" max="4869" width="6.109375" style="2" customWidth="1"/>
    <col min="4870" max="4870" width="7.33203125" style="2" customWidth="1"/>
    <col min="4871" max="4871" width="8.44140625" style="2" customWidth="1"/>
    <col min="4872" max="4872" width="9.33203125" style="2" customWidth="1"/>
    <col min="4873" max="4873" width="11.44140625" style="2" customWidth="1"/>
    <col min="4874" max="4874" width="6.6640625" style="2" customWidth="1"/>
    <col min="4875" max="4877" width="7.44140625" style="2" customWidth="1"/>
    <col min="4878" max="4878" width="8.77734375" style="2"/>
    <col min="4879" max="4879" width="7.44140625" style="2" customWidth="1"/>
    <col min="4880" max="5120" width="8.77734375" style="2"/>
    <col min="5121" max="5121" width="4.109375" style="2" customWidth="1"/>
    <col min="5122" max="5122" width="6.77734375" style="2" customWidth="1"/>
    <col min="5123" max="5123" width="7.44140625" style="2" customWidth="1"/>
    <col min="5124" max="5124" width="5.6640625" style="2" customWidth="1"/>
    <col min="5125" max="5125" width="6.109375" style="2" customWidth="1"/>
    <col min="5126" max="5126" width="7.33203125" style="2" customWidth="1"/>
    <col min="5127" max="5127" width="8.44140625" style="2" customWidth="1"/>
    <col min="5128" max="5128" width="9.33203125" style="2" customWidth="1"/>
    <col min="5129" max="5129" width="11.44140625" style="2" customWidth="1"/>
    <col min="5130" max="5130" width="6.6640625" style="2" customWidth="1"/>
    <col min="5131" max="5133" width="7.44140625" style="2" customWidth="1"/>
    <col min="5134" max="5134" width="8.77734375" style="2"/>
    <col min="5135" max="5135" width="7.44140625" style="2" customWidth="1"/>
    <col min="5136" max="5376" width="8.77734375" style="2"/>
    <col min="5377" max="5377" width="4.109375" style="2" customWidth="1"/>
    <col min="5378" max="5378" width="6.77734375" style="2" customWidth="1"/>
    <col min="5379" max="5379" width="7.44140625" style="2" customWidth="1"/>
    <col min="5380" max="5380" width="5.6640625" style="2" customWidth="1"/>
    <col min="5381" max="5381" width="6.109375" style="2" customWidth="1"/>
    <col min="5382" max="5382" width="7.33203125" style="2" customWidth="1"/>
    <col min="5383" max="5383" width="8.44140625" style="2" customWidth="1"/>
    <col min="5384" max="5384" width="9.33203125" style="2" customWidth="1"/>
    <col min="5385" max="5385" width="11.44140625" style="2" customWidth="1"/>
    <col min="5386" max="5386" width="6.6640625" style="2" customWidth="1"/>
    <col min="5387" max="5389" width="7.44140625" style="2" customWidth="1"/>
    <col min="5390" max="5390" width="8.77734375" style="2"/>
    <col min="5391" max="5391" width="7.44140625" style="2" customWidth="1"/>
    <col min="5392" max="5632" width="8.77734375" style="2"/>
    <col min="5633" max="5633" width="4.109375" style="2" customWidth="1"/>
    <col min="5634" max="5634" width="6.77734375" style="2" customWidth="1"/>
    <col min="5635" max="5635" width="7.44140625" style="2" customWidth="1"/>
    <col min="5636" max="5636" width="5.6640625" style="2" customWidth="1"/>
    <col min="5637" max="5637" width="6.109375" style="2" customWidth="1"/>
    <col min="5638" max="5638" width="7.33203125" style="2" customWidth="1"/>
    <col min="5639" max="5639" width="8.44140625" style="2" customWidth="1"/>
    <col min="5640" max="5640" width="9.33203125" style="2" customWidth="1"/>
    <col min="5641" max="5641" width="11.44140625" style="2" customWidth="1"/>
    <col min="5642" max="5642" width="6.6640625" style="2" customWidth="1"/>
    <col min="5643" max="5645" width="7.44140625" style="2" customWidth="1"/>
    <col min="5646" max="5646" width="8.77734375" style="2"/>
    <col min="5647" max="5647" width="7.44140625" style="2" customWidth="1"/>
    <col min="5648" max="5888" width="8.77734375" style="2"/>
    <col min="5889" max="5889" width="4.109375" style="2" customWidth="1"/>
    <col min="5890" max="5890" width="6.77734375" style="2" customWidth="1"/>
    <col min="5891" max="5891" width="7.44140625" style="2" customWidth="1"/>
    <col min="5892" max="5892" width="5.6640625" style="2" customWidth="1"/>
    <col min="5893" max="5893" width="6.109375" style="2" customWidth="1"/>
    <col min="5894" max="5894" width="7.33203125" style="2" customWidth="1"/>
    <col min="5895" max="5895" width="8.44140625" style="2" customWidth="1"/>
    <col min="5896" max="5896" width="9.33203125" style="2" customWidth="1"/>
    <col min="5897" max="5897" width="11.44140625" style="2" customWidth="1"/>
    <col min="5898" max="5898" width="6.6640625" style="2" customWidth="1"/>
    <col min="5899" max="5901" width="7.44140625" style="2" customWidth="1"/>
    <col min="5902" max="5902" width="8.77734375" style="2"/>
    <col min="5903" max="5903" width="7.44140625" style="2" customWidth="1"/>
    <col min="5904" max="6144" width="8.77734375" style="2"/>
    <col min="6145" max="6145" width="4.109375" style="2" customWidth="1"/>
    <col min="6146" max="6146" width="6.77734375" style="2" customWidth="1"/>
    <col min="6147" max="6147" width="7.44140625" style="2" customWidth="1"/>
    <col min="6148" max="6148" width="5.6640625" style="2" customWidth="1"/>
    <col min="6149" max="6149" width="6.109375" style="2" customWidth="1"/>
    <col min="6150" max="6150" width="7.33203125" style="2" customWidth="1"/>
    <col min="6151" max="6151" width="8.44140625" style="2" customWidth="1"/>
    <col min="6152" max="6152" width="9.33203125" style="2" customWidth="1"/>
    <col min="6153" max="6153" width="11.44140625" style="2" customWidth="1"/>
    <col min="6154" max="6154" width="6.6640625" style="2" customWidth="1"/>
    <col min="6155" max="6157" width="7.44140625" style="2" customWidth="1"/>
    <col min="6158" max="6158" width="8.77734375" style="2"/>
    <col min="6159" max="6159" width="7.44140625" style="2" customWidth="1"/>
    <col min="6160" max="6400" width="8.77734375" style="2"/>
    <col min="6401" max="6401" width="4.109375" style="2" customWidth="1"/>
    <col min="6402" max="6402" width="6.77734375" style="2" customWidth="1"/>
    <col min="6403" max="6403" width="7.44140625" style="2" customWidth="1"/>
    <col min="6404" max="6404" width="5.6640625" style="2" customWidth="1"/>
    <col min="6405" max="6405" width="6.109375" style="2" customWidth="1"/>
    <col min="6406" max="6406" width="7.33203125" style="2" customWidth="1"/>
    <col min="6407" max="6407" width="8.44140625" style="2" customWidth="1"/>
    <col min="6408" max="6408" width="9.33203125" style="2" customWidth="1"/>
    <col min="6409" max="6409" width="11.44140625" style="2" customWidth="1"/>
    <col min="6410" max="6410" width="6.6640625" style="2" customWidth="1"/>
    <col min="6411" max="6413" width="7.44140625" style="2" customWidth="1"/>
    <col min="6414" max="6414" width="8.77734375" style="2"/>
    <col min="6415" max="6415" width="7.44140625" style="2" customWidth="1"/>
    <col min="6416" max="6656" width="8.77734375" style="2"/>
    <col min="6657" max="6657" width="4.109375" style="2" customWidth="1"/>
    <col min="6658" max="6658" width="6.77734375" style="2" customWidth="1"/>
    <col min="6659" max="6659" width="7.44140625" style="2" customWidth="1"/>
    <col min="6660" max="6660" width="5.6640625" style="2" customWidth="1"/>
    <col min="6661" max="6661" width="6.109375" style="2" customWidth="1"/>
    <col min="6662" max="6662" width="7.33203125" style="2" customWidth="1"/>
    <col min="6663" max="6663" width="8.44140625" style="2" customWidth="1"/>
    <col min="6664" max="6664" width="9.33203125" style="2" customWidth="1"/>
    <col min="6665" max="6665" width="11.44140625" style="2" customWidth="1"/>
    <col min="6666" max="6666" width="6.6640625" style="2" customWidth="1"/>
    <col min="6667" max="6669" width="7.44140625" style="2" customWidth="1"/>
    <col min="6670" max="6670" width="8.77734375" style="2"/>
    <col min="6671" max="6671" width="7.44140625" style="2" customWidth="1"/>
    <col min="6672" max="6912" width="8.77734375" style="2"/>
    <col min="6913" max="6913" width="4.109375" style="2" customWidth="1"/>
    <col min="6914" max="6914" width="6.77734375" style="2" customWidth="1"/>
    <col min="6915" max="6915" width="7.44140625" style="2" customWidth="1"/>
    <col min="6916" max="6916" width="5.6640625" style="2" customWidth="1"/>
    <col min="6917" max="6917" width="6.109375" style="2" customWidth="1"/>
    <col min="6918" max="6918" width="7.33203125" style="2" customWidth="1"/>
    <col min="6919" max="6919" width="8.44140625" style="2" customWidth="1"/>
    <col min="6920" max="6920" width="9.33203125" style="2" customWidth="1"/>
    <col min="6921" max="6921" width="11.44140625" style="2" customWidth="1"/>
    <col min="6922" max="6922" width="6.6640625" style="2" customWidth="1"/>
    <col min="6923" max="6925" width="7.44140625" style="2" customWidth="1"/>
    <col min="6926" max="6926" width="8.77734375" style="2"/>
    <col min="6927" max="6927" width="7.44140625" style="2" customWidth="1"/>
    <col min="6928" max="7168" width="8.77734375" style="2"/>
    <col min="7169" max="7169" width="4.109375" style="2" customWidth="1"/>
    <col min="7170" max="7170" width="6.77734375" style="2" customWidth="1"/>
    <col min="7171" max="7171" width="7.44140625" style="2" customWidth="1"/>
    <col min="7172" max="7172" width="5.6640625" style="2" customWidth="1"/>
    <col min="7173" max="7173" width="6.109375" style="2" customWidth="1"/>
    <col min="7174" max="7174" width="7.33203125" style="2" customWidth="1"/>
    <col min="7175" max="7175" width="8.44140625" style="2" customWidth="1"/>
    <col min="7176" max="7176" width="9.33203125" style="2" customWidth="1"/>
    <col min="7177" max="7177" width="11.44140625" style="2" customWidth="1"/>
    <col min="7178" max="7178" width="6.6640625" style="2" customWidth="1"/>
    <col min="7179" max="7181" width="7.44140625" style="2" customWidth="1"/>
    <col min="7182" max="7182" width="8.77734375" style="2"/>
    <col min="7183" max="7183" width="7.44140625" style="2" customWidth="1"/>
    <col min="7184" max="7424" width="8.77734375" style="2"/>
    <col min="7425" max="7425" width="4.109375" style="2" customWidth="1"/>
    <col min="7426" max="7426" width="6.77734375" style="2" customWidth="1"/>
    <col min="7427" max="7427" width="7.44140625" style="2" customWidth="1"/>
    <col min="7428" max="7428" width="5.6640625" style="2" customWidth="1"/>
    <col min="7429" max="7429" width="6.109375" style="2" customWidth="1"/>
    <col min="7430" max="7430" width="7.33203125" style="2" customWidth="1"/>
    <col min="7431" max="7431" width="8.44140625" style="2" customWidth="1"/>
    <col min="7432" max="7432" width="9.33203125" style="2" customWidth="1"/>
    <col min="7433" max="7433" width="11.44140625" style="2" customWidth="1"/>
    <col min="7434" max="7434" width="6.6640625" style="2" customWidth="1"/>
    <col min="7435" max="7437" width="7.44140625" style="2" customWidth="1"/>
    <col min="7438" max="7438" width="8.77734375" style="2"/>
    <col min="7439" max="7439" width="7.44140625" style="2" customWidth="1"/>
    <col min="7440" max="7680" width="8.77734375" style="2"/>
    <col min="7681" max="7681" width="4.109375" style="2" customWidth="1"/>
    <col min="7682" max="7682" width="6.77734375" style="2" customWidth="1"/>
    <col min="7683" max="7683" width="7.44140625" style="2" customWidth="1"/>
    <col min="7684" max="7684" width="5.6640625" style="2" customWidth="1"/>
    <col min="7685" max="7685" width="6.109375" style="2" customWidth="1"/>
    <col min="7686" max="7686" width="7.33203125" style="2" customWidth="1"/>
    <col min="7687" max="7687" width="8.44140625" style="2" customWidth="1"/>
    <col min="7688" max="7688" width="9.33203125" style="2" customWidth="1"/>
    <col min="7689" max="7689" width="11.44140625" style="2" customWidth="1"/>
    <col min="7690" max="7690" width="6.6640625" style="2" customWidth="1"/>
    <col min="7691" max="7693" width="7.44140625" style="2" customWidth="1"/>
    <col min="7694" max="7694" width="8.77734375" style="2"/>
    <col min="7695" max="7695" width="7.44140625" style="2" customWidth="1"/>
    <col min="7696" max="7936" width="8.77734375" style="2"/>
    <col min="7937" max="7937" width="4.109375" style="2" customWidth="1"/>
    <col min="7938" max="7938" width="6.77734375" style="2" customWidth="1"/>
    <col min="7939" max="7939" width="7.44140625" style="2" customWidth="1"/>
    <col min="7940" max="7940" width="5.6640625" style="2" customWidth="1"/>
    <col min="7941" max="7941" width="6.109375" style="2" customWidth="1"/>
    <col min="7942" max="7942" width="7.33203125" style="2" customWidth="1"/>
    <col min="7943" max="7943" width="8.44140625" style="2" customWidth="1"/>
    <col min="7944" max="7944" width="9.33203125" style="2" customWidth="1"/>
    <col min="7945" max="7945" width="11.44140625" style="2" customWidth="1"/>
    <col min="7946" max="7946" width="6.6640625" style="2" customWidth="1"/>
    <col min="7947" max="7949" width="7.44140625" style="2" customWidth="1"/>
    <col min="7950" max="7950" width="8.77734375" style="2"/>
    <col min="7951" max="7951" width="7.44140625" style="2" customWidth="1"/>
    <col min="7952" max="8192" width="8.77734375" style="2"/>
    <col min="8193" max="8193" width="4.109375" style="2" customWidth="1"/>
    <col min="8194" max="8194" width="6.77734375" style="2" customWidth="1"/>
    <col min="8195" max="8195" width="7.44140625" style="2" customWidth="1"/>
    <col min="8196" max="8196" width="5.6640625" style="2" customWidth="1"/>
    <col min="8197" max="8197" width="6.109375" style="2" customWidth="1"/>
    <col min="8198" max="8198" width="7.33203125" style="2" customWidth="1"/>
    <col min="8199" max="8199" width="8.44140625" style="2" customWidth="1"/>
    <col min="8200" max="8200" width="9.33203125" style="2" customWidth="1"/>
    <col min="8201" max="8201" width="11.44140625" style="2" customWidth="1"/>
    <col min="8202" max="8202" width="6.6640625" style="2" customWidth="1"/>
    <col min="8203" max="8205" width="7.44140625" style="2" customWidth="1"/>
    <col min="8206" max="8206" width="8.77734375" style="2"/>
    <col min="8207" max="8207" width="7.44140625" style="2" customWidth="1"/>
    <col min="8208" max="8448" width="8.77734375" style="2"/>
    <col min="8449" max="8449" width="4.109375" style="2" customWidth="1"/>
    <col min="8450" max="8450" width="6.77734375" style="2" customWidth="1"/>
    <col min="8451" max="8451" width="7.44140625" style="2" customWidth="1"/>
    <col min="8452" max="8452" width="5.6640625" style="2" customWidth="1"/>
    <col min="8453" max="8453" width="6.109375" style="2" customWidth="1"/>
    <col min="8454" max="8454" width="7.33203125" style="2" customWidth="1"/>
    <col min="8455" max="8455" width="8.44140625" style="2" customWidth="1"/>
    <col min="8456" max="8456" width="9.33203125" style="2" customWidth="1"/>
    <col min="8457" max="8457" width="11.44140625" style="2" customWidth="1"/>
    <col min="8458" max="8458" width="6.6640625" style="2" customWidth="1"/>
    <col min="8459" max="8461" width="7.44140625" style="2" customWidth="1"/>
    <col min="8462" max="8462" width="8.77734375" style="2"/>
    <col min="8463" max="8463" width="7.44140625" style="2" customWidth="1"/>
    <col min="8464" max="8704" width="8.77734375" style="2"/>
    <col min="8705" max="8705" width="4.109375" style="2" customWidth="1"/>
    <col min="8706" max="8706" width="6.77734375" style="2" customWidth="1"/>
    <col min="8707" max="8707" width="7.44140625" style="2" customWidth="1"/>
    <col min="8708" max="8708" width="5.6640625" style="2" customWidth="1"/>
    <col min="8709" max="8709" width="6.109375" style="2" customWidth="1"/>
    <col min="8710" max="8710" width="7.33203125" style="2" customWidth="1"/>
    <col min="8711" max="8711" width="8.44140625" style="2" customWidth="1"/>
    <col min="8712" max="8712" width="9.33203125" style="2" customWidth="1"/>
    <col min="8713" max="8713" width="11.44140625" style="2" customWidth="1"/>
    <col min="8714" max="8714" width="6.6640625" style="2" customWidth="1"/>
    <col min="8715" max="8717" width="7.44140625" style="2" customWidth="1"/>
    <col min="8718" max="8718" width="8.77734375" style="2"/>
    <col min="8719" max="8719" width="7.44140625" style="2" customWidth="1"/>
    <col min="8720" max="8960" width="8.77734375" style="2"/>
    <col min="8961" max="8961" width="4.109375" style="2" customWidth="1"/>
    <col min="8962" max="8962" width="6.77734375" style="2" customWidth="1"/>
    <col min="8963" max="8963" width="7.44140625" style="2" customWidth="1"/>
    <col min="8964" max="8964" width="5.6640625" style="2" customWidth="1"/>
    <col min="8965" max="8965" width="6.109375" style="2" customWidth="1"/>
    <col min="8966" max="8966" width="7.33203125" style="2" customWidth="1"/>
    <col min="8967" max="8967" width="8.44140625" style="2" customWidth="1"/>
    <col min="8968" max="8968" width="9.33203125" style="2" customWidth="1"/>
    <col min="8969" max="8969" width="11.44140625" style="2" customWidth="1"/>
    <col min="8970" max="8970" width="6.6640625" style="2" customWidth="1"/>
    <col min="8971" max="8973" width="7.44140625" style="2" customWidth="1"/>
    <col min="8974" max="8974" width="8.77734375" style="2"/>
    <col min="8975" max="8975" width="7.44140625" style="2" customWidth="1"/>
    <col min="8976" max="9216" width="8.77734375" style="2"/>
    <col min="9217" max="9217" width="4.109375" style="2" customWidth="1"/>
    <col min="9218" max="9218" width="6.77734375" style="2" customWidth="1"/>
    <col min="9219" max="9219" width="7.44140625" style="2" customWidth="1"/>
    <col min="9220" max="9220" width="5.6640625" style="2" customWidth="1"/>
    <col min="9221" max="9221" width="6.109375" style="2" customWidth="1"/>
    <col min="9222" max="9222" width="7.33203125" style="2" customWidth="1"/>
    <col min="9223" max="9223" width="8.44140625" style="2" customWidth="1"/>
    <col min="9224" max="9224" width="9.33203125" style="2" customWidth="1"/>
    <col min="9225" max="9225" width="11.44140625" style="2" customWidth="1"/>
    <col min="9226" max="9226" width="6.6640625" style="2" customWidth="1"/>
    <col min="9227" max="9229" width="7.44140625" style="2" customWidth="1"/>
    <col min="9230" max="9230" width="8.77734375" style="2"/>
    <col min="9231" max="9231" width="7.44140625" style="2" customWidth="1"/>
    <col min="9232" max="9472" width="8.77734375" style="2"/>
    <col min="9473" max="9473" width="4.109375" style="2" customWidth="1"/>
    <col min="9474" max="9474" width="6.77734375" style="2" customWidth="1"/>
    <col min="9475" max="9475" width="7.44140625" style="2" customWidth="1"/>
    <col min="9476" max="9476" width="5.6640625" style="2" customWidth="1"/>
    <col min="9477" max="9477" width="6.109375" style="2" customWidth="1"/>
    <col min="9478" max="9478" width="7.33203125" style="2" customWidth="1"/>
    <col min="9479" max="9479" width="8.44140625" style="2" customWidth="1"/>
    <col min="9480" max="9480" width="9.33203125" style="2" customWidth="1"/>
    <col min="9481" max="9481" width="11.44140625" style="2" customWidth="1"/>
    <col min="9482" max="9482" width="6.6640625" style="2" customWidth="1"/>
    <col min="9483" max="9485" width="7.44140625" style="2" customWidth="1"/>
    <col min="9486" max="9486" width="8.77734375" style="2"/>
    <col min="9487" max="9487" width="7.44140625" style="2" customWidth="1"/>
    <col min="9488" max="9728" width="8.77734375" style="2"/>
    <col min="9729" max="9729" width="4.109375" style="2" customWidth="1"/>
    <col min="9730" max="9730" width="6.77734375" style="2" customWidth="1"/>
    <col min="9731" max="9731" width="7.44140625" style="2" customWidth="1"/>
    <col min="9732" max="9732" width="5.6640625" style="2" customWidth="1"/>
    <col min="9733" max="9733" width="6.109375" style="2" customWidth="1"/>
    <col min="9734" max="9734" width="7.33203125" style="2" customWidth="1"/>
    <col min="9735" max="9735" width="8.44140625" style="2" customWidth="1"/>
    <col min="9736" max="9736" width="9.33203125" style="2" customWidth="1"/>
    <col min="9737" max="9737" width="11.44140625" style="2" customWidth="1"/>
    <col min="9738" max="9738" width="6.6640625" style="2" customWidth="1"/>
    <col min="9739" max="9741" width="7.44140625" style="2" customWidth="1"/>
    <col min="9742" max="9742" width="8.77734375" style="2"/>
    <col min="9743" max="9743" width="7.44140625" style="2" customWidth="1"/>
    <col min="9744" max="9984" width="8.77734375" style="2"/>
    <col min="9985" max="9985" width="4.109375" style="2" customWidth="1"/>
    <col min="9986" max="9986" width="6.77734375" style="2" customWidth="1"/>
    <col min="9987" max="9987" width="7.44140625" style="2" customWidth="1"/>
    <col min="9988" max="9988" width="5.6640625" style="2" customWidth="1"/>
    <col min="9989" max="9989" width="6.109375" style="2" customWidth="1"/>
    <col min="9990" max="9990" width="7.33203125" style="2" customWidth="1"/>
    <col min="9991" max="9991" width="8.44140625" style="2" customWidth="1"/>
    <col min="9992" max="9992" width="9.33203125" style="2" customWidth="1"/>
    <col min="9993" max="9993" width="11.44140625" style="2" customWidth="1"/>
    <col min="9994" max="9994" width="6.6640625" style="2" customWidth="1"/>
    <col min="9995" max="9997" width="7.44140625" style="2" customWidth="1"/>
    <col min="9998" max="9998" width="8.77734375" style="2"/>
    <col min="9999" max="9999" width="7.44140625" style="2" customWidth="1"/>
    <col min="10000" max="10240" width="8.77734375" style="2"/>
    <col min="10241" max="10241" width="4.109375" style="2" customWidth="1"/>
    <col min="10242" max="10242" width="6.77734375" style="2" customWidth="1"/>
    <col min="10243" max="10243" width="7.44140625" style="2" customWidth="1"/>
    <col min="10244" max="10244" width="5.6640625" style="2" customWidth="1"/>
    <col min="10245" max="10245" width="6.109375" style="2" customWidth="1"/>
    <col min="10246" max="10246" width="7.33203125" style="2" customWidth="1"/>
    <col min="10247" max="10247" width="8.44140625" style="2" customWidth="1"/>
    <col min="10248" max="10248" width="9.33203125" style="2" customWidth="1"/>
    <col min="10249" max="10249" width="11.44140625" style="2" customWidth="1"/>
    <col min="10250" max="10250" width="6.6640625" style="2" customWidth="1"/>
    <col min="10251" max="10253" width="7.44140625" style="2" customWidth="1"/>
    <col min="10254" max="10254" width="8.77734375" style="2"/>
    <col min="10255" max="10255" width="7.44140625" style="2" customWidth="1"/>
    <col min="10256" max="10496" width="8.77734375" style="2"/>
    <col min="10497" max="10497" width="4.109375" style="2" customWidth="1"/>
    <col min="10498" max="10498" width="6.77734375" style="2" customWidth="1"/>
    <col min="10499" max="10499" width="7.44140625" style="2" customWidth="1"/>
    <col min="10500" max="10500" width="5.6640625" style="2" customWidth="1"/>
    <col min="10501" max="10501" width="6.109375" style="2" customWidth="1"/>
    <col min="10502" max="10502" width="7.33203125" style="2" customWidth="1"/>
    <col min="10503" max="10503" width="8.44140625" style="2" customWidth="1"/>
    <col min="10504" max="10504" width="9.33203125" style="2" customWidth="1"/>
    <col min="10505" max="10505" width="11.44140625" style="2" customWidth="1"/>
    <col min="10506" max="10506" width="6.6640625" style="2" customWidth="1"/>
    <col min="10507" max="10509" width="7.44140625" style="2" customWidth="1"/>
    <col min="10510" max="10510" width="8.77734375" style="2"/>
    <col min="10511" max="10511" width="7.44140625" style="2" customWidth="1"/>
    <col min="10512" max="10752" width="8.77734375" style="2"/>
    <col min="10753" max="10753" width="4.109375" style="2" customWidth="1"/>
    <col min="10754" max="10754" width="6.77734375" style="2" customWidth="1"/>
    <col min="10755" max="10755" width="7.44140625" style="2" customWidth="1"/>
    <col min="10756" max="10756" width="5.6640625" style="2" customWidth="1"/>
    <col min="10757" max="10757" width="6.109375" style="2" customWidth="1"/>
    <col min="10758" max="10758" width="7.33203125" style="2" customWidth="1"/>
    <col min="10759" max="10759" width="8.44140625" style="2" customWidth="1"/>
    <col min="10760" max="10760" width="9.33203125" style="2" customWidth="1"/>
    <col min="10761" max="10761" width="11.44140625" style="2" customWidth="1"/>
    <col min="10762" max="10762" width="6.6640625" style="2" customWidth="1"/>
    <col min="10763" max="10765" width="7.44140625" style="2" customWidth="1"/>
    <col min="10766" max="10766" width="8.77734375" style="2"/>
    <col min="10767" max="10767" width="7.44140625" style="2" customWidth="1"/>
    <col min="10768" max="11008" width="8.77734375" style="2"/>
    <col min="11009" max="11009" width="4.109375" style="2" customWidth="1"/>
    <col min="11010" max="11010" width="6.77734375" style="2" customWidth="1"/>
    <col min="11011" max="11011" width="7.44140625" style="2" customWidth="1"/>
    <col min="11012" max="11012" width="5.6640625" style="2" customWidth="1"/>
    <col min="11013" max="11013" width="6.109375" style="2" customWidth="1"/>
    <col min="11014" max="11014" width="7.33203125" style="2" customWidth="1"/>
    <col min="11015" max="11015" width="8.44140625" style="2" customWidth="1"/>
    <col min="11016" max="11016" width="9.33203125" style="2" customWidth="1"/>
    <col min="11017" max="11017" width="11.44140625" style="2" customWidth="1"/>
    <col min="11018" max="11018" width="6.6640625" style="2" customWidth="1"/>
    <col min="11019" max="11021" width="7.44140625" style="2" customWidth="1"/>
    <col min="11022" max="11022" width="8.77734375" style="2"/>
    <col min="11023" max="11023" width="7.44140625" style="2" customWidth="1"/>
    <col min="11024" max="11264" width="8.77734375" style="2"/>
    <col min="11265" max="11265" width="4.109375" style="2" customWidth="1"/>
    <col min="11266" max="11266" width="6.77734375" style="2" customWidth="1"/>
    <col min="11267" max="11267" width="7.44140625" style="2" customWidth="1"/>
    <col min="11268" max="11268" width="5.6640625" style="2" customWidth="1"/>
    <col min="11269" max="11269" width="6.109375" style="2" customWidth="1"/>
    <col min="11270" max="11270" width="7.33203125" style="2" customWidth="1"/>
    <col min="11271" max="11271" width="8.44140625" style="2" customWidth="1"/>
    <col min="11272" max="11272" width="9.33203125" style="2" customWidth="1"/>
    <col min="11273" max="11273" width="11.44140625" style="2" customWidth="1"/>
    <col min="11274" max="11274" width="6.6640625" style="2" customWidth="1"/>
    <col min="11275" max="11277" width="7.44140625" style="2" customWidth="1"/>
    <col min="11278" max="11278" width="8.77734375" style="2"/>
    <col min="11279" max="11279" width="7.44140625" style="2" customWidth="1"/>
    <col min="11280" max="11520" width="8.77734375" style="2"/>
    <col min="11521" max="11521" width="4.109375" style="2" customWidth="1"/>
    <col min="11522" max="11522" width="6.77734375" style="2" customWidth="1"/>
    <col min="11523" max="11523" width="7.44140625" style="2" customWidth="1"/>
    <col min="11524" max="11524" width="5.6640625" style="2" customWidth="1"/>
    <col min="11525" max="11525" width="6.109375" style="2" customWidth="1"/>
    <col min="11526" max="11526" width="7.33203125" style="2" customWidth="1"/>
    <col min="11527" max="11527" width="8.44140625" style="2" customWidth="1"/>
    <col min="11528" max="11528" width="9.33203125" style="2" customWidth="1"/>
    <col min="11529" max="11529" width="11.44140625" style="2" customWidth="1"/>
    <col min="11530" max="11530" width="6.6640625" style="2" customWidth="1"/>
    <col min="11531" max="11533" width="7.44140625" style="2" customWidth="1"/>
    <col min="11534" max="11534" width="8.77734375" style="2"/>
    <col min="11535" max="11535" width="7.44140625" style="2" customWidth="1"/>
    <col min="11536" max="11776" width="8.77734375" style="2"/>
    <col min="11777" max="11777" width="4.109375" style="2" customWidth="1"/>
    <col min="11778" max="11778" width="6.77734375" style="2" customWidth="1"/>
    <col min="11779" max="11779" width="7.44140625" style="2" customWidth="1"/>
    <col min="11780" max="11780" width="5.6640625" style="2" customWidth="1"/>
    <col min="11781" max="11781" width="6.109375" style="2" customWidth="1"/>
    <col min="11782" max="11782" width="7.33203125" style="2" customWidth="1"/>
    <col min="11783" max="11783" width="8.44140625" style="2" customWidth="1"/>
    <col min="11784" max="11784" width="9.33203125" style="2" customWidth="1"/>
    <col min="11785" max="11785" width="11.44140625" style="2" customWidth="1"/>
    <col min="11786" max="11786" width="6.6640625" style="2" customWidth="1"/>
    <col min="11787" max="11789" width="7.44140625" style="2" customWidth="1"/>
    <col min="11790" max="11790" width="8.77734375" style="2"/>
    <col min="11791" max="11791" width="7.44140625" style="2" customWidth="1"/>
    <col min="11792" max="12032" width="8.77734375" style="2"/>
    <col min="12033" max="12033" width="4.109375" style="2" customWidth="1"/>
    <col min="12034" max="12034" width="6.77734375" style="2" customWidth="1"/>
    <col min="12035" max="12035" width="7.44140625" style="2" customWidth="1"/>
    <col min="12036" max="12036" width="5.6640625" style="2" customWidth="1"/>
    <col min="12037" max="12037" width="6.109375" style="2" customWidth="1"/>
    <col min="12038" max="12038" width="7.33203125" style="2" customWidth="1"/>
    <col min="12039" max="12039" width="8.44140625" style="2" customWidth="1"/>
    <col min="12040" max="12040" width="9.33203125" style="2" customWidth="1"/>
    <col min="12041" max="12041" width="11.44140625" style="2" customWidth="1"/>
    <col min="12042" max="12042" width="6.6640625" style="2" customWidth="1"/>
    <col min="12043" max="12045" width="7.44140625" style="2" customWidth="1"/>
    <col min="12046" max="12046" width="8.77734375" style="2"/>
    <col min="12047" max="12047" width="7.44140625" style="2" customWidth="1"/>
    <col min="12048" max="12288" width="8.77734375" style="2"/>
    <col min="12289" max="12289" width="4.109375" style="2" customWidth="1"/>
    <col min="12290" max="12290" width="6.77734375" style="2" customWidth="1"/>
    <col min="12291" max="12291" width="7.44140625" style="2" customWidth="1"/>
    <col min="12292" max="12292" width="5.6640625" style="2" customWidth="1"/>
    <col min="12293" max="12293" width="6.109375" style="2" customWidth="1"/>
    <col min="12294" max="12294" width="7.33203125" style="2" customWidth="1"/>
    <col min="12295" max="12295" width="8.44140625" style="2" customWidth="1"/>
    <col min="12296" max="12296" width="9.33203125" style="2" customWidth="1"/>
    <col min="12297" max="12297" width="11.44140625" style="2" customWidth="1"/>
    <col min="12298" max="12298" width="6.6640625" style="2" customWidth="1"/>
    <col min="12299" max="12301" width="7.44140625" style="2" customWidth="1"/>
    <col min="12302" max="12302" width="8.77734375" style="2"/>
    <col min="12303" max="12303" width="7.44140625" style="2" customWidth="1"/>
    <col min="12304" max="12544" width="8.77734375" style="2"/>
    <col min="12545" max="12545" width="4.109375" style="2" customWidth="1"/>
    <col min="12546" max="12546" width="6.77734375" style="2" customWidth="1"/>
    <col min="12547" max="12547" width="7.44140625" style="2" customWidth="1"/>
    <col min="12548" max="12548" width="5.6640625" style="2" customWidth="1"/>
    <col min="12549" max="12549" width="6.109375" style="2" customWidth="1"/>
    <col min="12550" max="12550" width="7.33203125" style="2" customWidth="1"/>
    <col min="12551" max="12551" width="8.44140625" style="2" customWidth="1"/>
    <col min="12552" max="12552" width="9.33203125" style="2" customWidth="1"/>
    <col min="12553" max="12553" width="11.44140625" style="2" customWidth="1"/>
    <col min="12554" max="12554" width="6.6640625" style="2" customWidth="1"/>
    <col min="12555" max="12557" width="7.44140625" style="2" customWidth="1"/>
    <col min="12558" max="12558" width="8.77734375" style="2"/>
    <col min="12559" max="12559" width="7.44140625" style="2" customWidth="1"/>
    <col min="12560" max="12800" width="8.77734375" style="2"/>
    <col min="12801" max="12801" width="4.109375" style="2" customWidth="1"/>
    <col min="12802" max="12802" width="6.77734375" style="2" customWidth="1"/>
    <col min="12803" max="12803" width="7.44140625" style="2" customWidth="1"/>
    <col min="12804" max="12804" width="5.6640625" style="2" customWidth="1"/>
    <col min="12805" max="12805" width="6.109375" style="2" customWidth="1"/>
    <col min="12806" max="12806" width="7.33203125" style="2" customWidth="1"/>
    <col min="12807" max="12807" width="8.44140625" style="2" customWidth="1"/>
    <col min="12808" max="12808" width="9.33203125" style="2" customWidth="1"/>
    <col min="12809" max="12809" width="11.44140625" style="2" customWidth="1"/>
    <col min="12810" max="12810" width="6.6640625" style="2" customWidth="1"/>
    <col min="12811" max="12813" width="7.44140625" style="2" customWidth="1"/>
    <col min="12814" max="12814" width="8.77734375" style="2"/>
    <col min="12815" max="12815" width="7.44140625" style="2" customWidth="1"/>
    <col min="12816" max="13056" width="8.77734375" style="2"/>
    <col min="13057" max="13057" width="4.109375" style="2" customWidth="1"/>
    <col min="13058" max="13058" width="6.77734375" style="2" customWidth="1"/>
    <col min="13059" max="13059" width="7.44140625" style="2" customWidth="1"/>
    <col min="13060" max="13060" width="5.6640625" style="2" customWidth="1"/>
    <col min="13061" max="13061" width="6.109375" style="2" customWidth="1"/>
    <col min="13062" max="13062" width="7.33203125" style="2" customWidth="1"/>
    <col min="13063" max="13063" width="8.44140625" style="2" customWidth="1"/>
    <col min="13064" max="13064" width="9.33203125" style="2" customWidth="1"/>
    <col min="13065" max="13065" width="11.44140625" style="2" customWidth="1"/>
    <col min="13066" max="13066" width="6.6640625" style="2" customWidth="1"/>
    <col min="13067" max="13069" width="7.44140625" style="2" customWidth="1"/>
    <col min="13070" max="13070" width="8.77734375" style="2"/>
    <col min="13071" max="13071" width="7.44140625" style="2" customWidth="1"/>
    <col min="13072" max="13312" width="8.77734375" style="2"/>
    <col min="13313" max="13313" width="4.109375" style="2" customWidth="1"/>
    <col min="13314" max="13314" width="6.77734375" style="2" customWidth="1"/>
    <col min="13315" max="13315" width="7.44140625" style="2" customWidth="1"/>
    <col min="13316" max="13316" width="5.6640625" style="2" customWidth="1"/>
    <col min="13317" max="13317" width="6.109375" style="2" customWidth="1"/>
    <col min="13318" max="13318" width="7.33203125" style="2" customWidth="1"/>
    <col min="13319" max="13319" width="8.44140625" style="2" customWidth="1"/>
    <col min="13320" max="13320" width="9.33203125" style="2" customWidth="1"/>
    <col min="13321" max="13321" width="11.44140625" style="2" customWidth="1"/>
    <col min="13322" max="13322" width="6.6640625" style="2" customWidth="1"/>
    <col min="13323" max="13325" width="7.44140625" style="2" customWidth="1"/>
    <col min="13326" max="13326" width="8.77734375" style="2"/>
    <col min="13327" max="13327" width="7.44140625" style="2" customWidth="1"/>
    <col min="13328" max="13568" width="8.77734375" style="2"/>
    <col min="13569" max="13569" width="4.109375" style="2" customWidth="1"/>
    <col min="13570" max="13570" width="6.77734375" style="2" customWidth="1"/>
    <col min="13571" max="13571" width="7.44140625" style="2" customWidth="1"/>
    <col min="13572" max="13572" width="5.6640625" style="2" customWidth="1"/>
    <col min="13573" max="13573" width="6.109375" style="2" customWidth="1"/>
    <col min="13574" max="13574" width="7.33203125" style="2" customWidth="1"/>
    <col min="13575" max="13575" width="8.44140625" style="2" customWidth="1"/>
    <col min="13576" max="13576" width="9.33203125" style="2" customWidth="1"/>
    <col min="13577" max="13577" width="11.44140625" style="2" customWidth="1"/>
    <col min="13578" max="13578" width="6.6640625" style="2" customWidth="1"/>
    <col min="13579" max="13581" width="7.44140625" style="2" customWidth="1"/>
    <col min="13582" max="13582" width="8.77734375" style="2"/>
    <col min="13583" max="13583" width="7.44140625" style="2" customWidth="1"/>
    <col min="13584" max="13824" width="8.77734375" style="2"/>
    <col min="13825" max="13825" width="4.109375" style="2" customWidth="1"/>
    <col min="13826" max="13826" width="6.77734375" style="2" customWidth="1"/>
    <col min="13827" max="13827" width="7.44140625" style="2" customWidth="1"/>
    <col min="13828" max="13828" width="5.6640625" style="2" customWidth="1"/>
    <col min="13829" max="13829" width="6.109375" style="2" customWidth="1"/>
    <col min="13830" max="13830" width="7.33203125" style="2" customWidth="1"/>
    <col min="13831" max="13831" width="8.44140625" style="2" customWidth="1"/>
    <col min="13832" max="13832" width="9.33203125" style="2" customWidth="1"/>
    <col min="13833" max="13833" width="11.44140625" style="2" customWidth="1"/>
    <col min="13834" max="13834" width="6.6640625" style="2" customWidth="1"/>
    <col min="13835" max="13837" width="7.44140625" style="2" customWidth="1"/>
    <col min="13838" max="13838" width="8.77734375" style="2"/>
    <col min="13839" max="13839" width="7.44140625" style="2" customWidth="1"/>
    <col min="13840" max="14080" width="8.77734375" style="2"/>
    <col min="14081" max="14081" width="4.109375" style="2" customWidth="1"/>
    <col min="14082" max="14082" width="6.77734375" style="2" customWidth="1"/>
    <col min="14083" max="14083" width="7.44140625" style="2" customWidth="1"/>
    <col min="14084" max="14084" width="5.6640625" style="2" customWidth="1"/>
    <col min="14085" max="14085" width="6.109375" style="2" customWidth="1"/>
    <col min="14086" max="14086" width="7.33203125" style="2" customWidth="1"/>
    <col min="14087" max="14087" width="8.44140625" style="2" customWidth="1"/>
    <col min="14088" max="14088" width="9.33203125" style="2" customWidth="1"/>
    <col min="14089" max="14089" width="11.44140625" style="2" customWidth="1"/>
    <col min="14090" max="14090" width="6.6640625" style="2" customWidth="1"/>
    <col min="14091" max="14093" width="7.44140625" style="2" customWidth="1"/>
    <col min="14094" max="14094" width="8.77734375" style="2"/>
    <col min="14095" max="14095" width="7.44140625" style="2" customWidth="1"/>
    <col min="14096" max="14336" width="8.77734375" style="2"/>
    <col min="14337" max="14337" width="4.109375" style="2" customWidth="1"/>
    <col min="14338" max="14338" width="6.77734375" style="2" customWidth="1"/>
    <col min="14339" max="14339" width="7.44140625" style="2" customWidth="1"/>
    <col min="14340" max="14340" width="5.6640625" style="2" customWidth="1"/>
    <col min="14341" max="14341" width="6.109375" style="2" customWidth="1"/>
    <col min="14342" max="14342" width="7.33203125" style="2" customWidth="1"/>
    <col min="14343" max="14343" width="8.44140625" style="2" customWidth="1"/>
    <col min="14344" max="14344" width="9.33203125" style="2" customWidth="1"/>
    <col min="14345" max="14345" width="11.44140625" style="2" customWidth="1"/>
    <col min="14346" max="14346" width="6.6640625" style="2" customWidth="1"/>
    <col min="14347" max="14349" width="7.44140625" style="2" customWidth="1"/>
    <col min="14350" max="14350" width="8.77734375" style="2"/>
    <col min="14351" max="14351" width="7.44140625" style="2" customWidth="1"/>
    <col min="14352" max="14592" width="8.77734375" style="2"/>
    <col min="14593" max="14593" width="4.109375" style="2" customWidth="1"/>
    <col min="14594" max="14594" width="6.77734375" style="2" customWidth="1"/>
    <col min="14595" max="14595" width="7.44140625" style="2" customWidth="1"/>
    <col min="14596" max="14596" width="5.6640625" style="2" customWidth="1"/>
    <col min="14597" max="14597" width="6.109375" style="2" customWidth="1"/>
    <col min="14598" max="14598" width="7.33203125" style="2" customWidth="1"/>
    <col min="14599" max="14599" width="8.44140625" style="2" customWidth="1"/>
    <col min="14600" max="14600" width="9.33203125" style="2" customWidth="1"/>
    <col min="14601" max="14601" width="11.44140625" style="2" customWidth="1"/>
    <col min="14602" max="14602" width="6.6640625" style="2" customWidth="1"/>
    <col min="14603" max="14605" width="7.44140625" style="2" customWidth="1"/>
    <col min="14606" max="14606" width="8.77734375" style="2"/>
    <col min="14607" max="14607" width="7.44140625" style="2" customWidth="1"/>
    <col min="14608" max="14848" width="8.77734375" style="2"/>
    <col min="14849" max="14849" width="4.109375" style="2" customWidth="1"/>
    <col min="14850" max="14850" width="6.77734375" style="2" customWidth="1"/>
    <col min="14851" max="14851" width="7.44140625" style="2" customWidth="1"/>
    <col min="14852" max="14852" width="5.6640625" style="2" customWidth="1"/>
    <col min="14853" max="14853" width="6.109375" style="2" customWidth="1"/>
    <col min="14854" max="14854" width="7.33203125" style="2" customWidth="1"/>
    <col min="14855" max="14855" width="8.44140625" style="2" customWidth="1"/>
    <col min="14856" max="14856" width="9.33203125" style="2" customWidth="1"/>
    <col min="14857" max="14857" width="11.44140625" style="2" customWidth="1"/>
    <col min="14858" max="14858" width="6.6640625" style="2" customWidth="1"/>
    <col min="14859" max="14861" width="7.44140625" style="2" customWidth="1"/>
    <col min="14862" max="14862" width="8.77734375" style="2"/>
    <col min="14863" max="14863" width="7.44140625" style="2" customWidth="1"/>
    <col min="14864" max="15104" width="8.77734375" style="2"/>
    <col min="15105" max="15105" width="4.109375" style="2" customWidth="1"/>
    <col min="15106" max="15106" width="6.77734375" style="2" customWidth="1"/>
    <col min="15107" max="15107" width="7.44140625" style="2" customWidth="1"/>
    <col min="15108" max="15108" width="5.6640625" style="2" customWidth="1"/>
    <col min="15109" max="15109" width="6.109375" style="2" customWidth="1"/>
    <col min="15110" max="15110" width="7.33203125" style="2" customWidth="1"/>
    <col min="15111" max="15111" width="8.44140625" style="2" customWidth="1"/>
    <col min="15112" max="15112" width="9.33203125" style="2" customWidth="1"/>
    <col min="15113" max="15113" width="11.44140625" style="2" customWidth="1"/>
    <col min="15114" max="15114" width="6.6640625" style="2" customWidth="1"/>
    <col min="15115" max="15117" width="7.44140625" style="2" customWidth="1"/>
    <col min="15118" max="15118" width="8.77734375" style="2"/>
    <col min="15119" max="15119" width="7.44140625" style="2" customWidth="1"/>
    <col min="15120" max="15360" width="8.77734375" style="2"/>
    <col min="15361" max="15361" width="4.109375" style="2" customWidth="1"/>
    <col min="15362" max="15362" width="6.77734375" style="2" customWidth="1"/>
    <col min="15363" max="15363" width="7.44140625" style="2" customWidth="1"/>
    <col min="15364" max="15364" width="5.6640625" style="2" customWidth="1"/>
    <col min="15365" max="15365" width="6.109375" style="2" customWidth="1"/>
    <col min="15366" max="15366" width="7.33203125" style="2" customWidth="1"/>
    <col min="15367" max="15367" width="8.44140625" style="2" customWidth="1"/>
    <col min="15368" max="15368" width="9.33203125" style="2" customWidth="1"/>
    <col min="15369" max="15369" width="11.44140625" style="2" customWidth="1"/>
    <col min="15370" max="15370" width="6.6640625" style="2" customWidth="1"/>
    <col min="15371" max="15373" width="7.44140625" style="2" customWidth="1"/>
    <col min="15374" max="15374" width="8.77734375" style="2"/>
    <col min="15375" max="15375" width="7.44140625" style="2" customWidth="1"/>
    <col min="15376" max="15616" width="8.77734375" style="2"/>
    <col min="15617" max="15617" width="4.109375" style="2" customWidth="1"/>
    <col min="15618" max="15618" width="6.77734375" style="2" customWidth="1"/>
    <col min="15619" max="15619" width="7.44140625" style="2" customWidth="1"/>
    <col min="15620" max="15620" width="5.6640625" style="2" customWidth="1"/>
    <col min="15621" max="15621" width="6.109375" style="2" customWidth="1"/>
    <col min="15622" max="15622" width="7.33203125" style="2" customWidth="1"/>
    <col min="15623" max="15623" width="8.44140625" style="2" customWidth="1"/>
    <col min="15624" max="15624" width="9.33203125" style="2" customWidth="1"/>
    <col min="15625" max="15625" width="11.44140625" style="2" customWidth="1"/>
    <col min="15626" max="15626" width="6.6640625" style="2" customWidth="1"/>
    <col min="15627" max="15629" width="7.44140625" style="2" customWidth="1"/>
    <col min="15630" max="15630" width="8.77734375" style="2"/>
    <col min="15631" max="15631" width="7.44140625" style="2" customWidth="1"/>
    <col min="15632" max="15872" width="8.77734375" style="2"/>
    <col min="15873" max="15873" width="4.109375" style="2" customWidth="1"/>
    <col min="15874" max="15874" width="6.77734375" style="2" customWidth="1"/>
    <col min="15875" max="15875" width="7.44140625" style="2" customWidth="1"/>
    <col min="15876" max="15876" width="5.6640625" style="2" customWidth="1"/>
    <col min="15877" max="15877" width="6.109375" style="2" customWidth="1"/>
    <col min="15878" max="15878" width="7.33203125" style="2" customWidth="1"/>
    <col min="15879" max="15879" width="8.44140625" style="2" customWidth="1"/>
    <col min="15880" max="15880" width="9.33203125" style="2" customWidth="1"/>
    <col min="15881" max="15881" width="11.44140625" style="2" customWidth="1"/>
    <col min="15882" max="15882" width="6.6640625" style="2" customWidth="1"/>
    <col min="15883" max="15885" width="7.44140625" style="2" customWidth="1"/>
    <col min="15886" max="15886" width="8.77734375" style="2"/>
    <col min="15887" max="15887" width="7.44140625" style="2" customWidth="1"/>
    <col min="15888" max="16128" width="8.77734375" style="2"/>
    <col min="16129" max="16129" width="4.109375" style="2" customWidth="1"/>
    <col min="16130" max="16130" width="6.77734375" style="2" customWidth="1"/>
    <col min="16131" max="16131" width="7.44140625" style="2" customWidth="1"/>
    <col min="16132" max="16132" width="5.6640625" style="2" customWidth="1"/>
    <col min="16133" max="16133" width="6.109375" style="2" customWidth="1"/>
    <col min="16134" max="16134" width="7.33203125" style="2" customWidth="1"/>
    <col min="16135" max="16135" width="8.44140625" style="2" customWidth="1"/>
    <col min="16136" max="16136" width="9.33203125" style="2" customWidth="1"/>
    <col min="16137" max="16137" width="11.44140625" style="2" customWidth="1"/>
    <col min="16138" max="16138" width="6.6640625" style="2" customWidth="1"/>
    <col min="16139" max="16141" width="7.44140625" style="2" customWidth="1"/>
    <col min="16142" max="16142" width="8.77734375" style="2"/>
    <col min="16143" max="16143" width="7.44140625" style="2" customWidth="1"/>
    <col min="16144" max="16384" width="8.77734375" style="2"/>
  </cols>
  <sheetData>
    <row r="1" spans="1:16" ht="13.8" thickBot="1">
      <c r="A1" s="79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80" t="s">
        <v>7</v>
      </c>
      <c r="H1" s="80" t="s">
        <v>17</v>
      </c>
      <c r="I1" s="80" t="s">
        <v>18</v>
      </c>
      <c r="J1" s="80" t="s">
        <v>36</v>
      </c>
      <c r="K1" s="80" t="s">
        <v>37</v>
      </c>
      <c r="L1" s="80" t="s">
        <v>38</v>
      </c>
      <c r="M1" s="80" t="s">
        <v>5</v>
      </c>
      <c r="N1" s="80" t="s">
        <v>63</v>
      </c>
      <c r="O1" s="80" t="s">
        <v>64</v>
      </c>
      <c r="P1" s="113" t="s">
        <v>65</v>
      </c>
    </row>
    <row r="2" spans="1:16" ht="15.6">
      <c r="A2" s="80">
        <v>2</v>
      </c>
      <c r="B2" s="81" t="s">
        <v>2</v>
      </c>
      <c r="C2" s="114"/>
      <c r="D2" s="3"/>
      <c r="E2" s="3"/>
      <c r="F2" s="3"/>
      <c r="G2" s="4"/>
      <c r="J2" s="1"/>
      <c r="K2" s="115"/>
      <c r="P2" s="99"/>
    </row>
    <row r="3" spans="1:16" ht="16.8">
      <c r="A3" s="80">
        <v>3</v>
      </c>
      <c r="B3" s="6"/>
      <c r="C3" s="83" t="s">
        <v>81</v>
      </c>
      <c r="D3" s="82" t="s">
        <v>82</v>
      </c>
      <c r="G3" s="9"/>
      <c r="P3" s="116"/>
    </row>
    <row r="4" spans="1:16">
      <c r="A4" s="80">
        <v>4</v>
      </c>
      <c r="B4" s="6"/>
      <c r="C4" s="83" t="s">
        <v>68</v>
      </c>
      <c r="D4" s="84" t="s">
        <v>69</v>
      </c>
      <c r="E4" s="84" t="s">
        <v>70</v>
      </c>
      <c r="G4" s="9"/>
      <c r="P4" s="116"/>
    </row>
    <row r="5" spans="1:16" ht="15.6">
      <c r="A5" s="80">
        <v>5</v>
      </c>
      <c r="B5" s="6"/>
      <c r="C5" s="11" t="s">
        <v>6</v>
      </c>
      <c r="D5" s="117">
        <v>100</v>
      </c>
      <c r="E5" s="117">
        <v>100</v>
      </c>
      <c r="G5" s="9"/>
      <c r="P5" s="116"/>
    </row>
    <row r="6" spans="1:16">
      <c r="A6" s="80">
        <v>6</v>
      </c>
      <c r="B6" s="6"/>
      <c r="C6" s="11" t="s">
        <v>10</v>
      </c>
      <c r="D6" s="117">
        <v>0.6</v>
      </c>
      <c r="E6" s="117">
        <v>0.6</v>
      </c>
      <c r="G6" s="9"/>
      <c r="P6" s="116"/>
    </row>
    <row r="7" spans="1:16">
      <c r="A7" s="80">
        <v>7</v>
      </c>
      <c r="B7" s="6"/>
      <c r="C7" s="2" t="s">
        <v>83</v>
      </c>
      <c r="D7" s="117">
        <v>2</v>
      </c>
      <c r="E7" s="117">
        <v>2.5</v>
      </c>
      <c r="G7" s="9"/>
      <c r="K7" s="85"/>
      <c r="L7" s="85"/>
      <c r="M7" s="85"/>
      <c r="N7" s="85"/>
      <c r="P7" s="116"/>
    </row>
    <row r="8" spans="1:16">
      <c r="A8" s="80">
        <v>8</v>
      </c>
      <c r="B8" s="6"/>
      <c r="C8" s="11" t="s">
        <v>84</v>
      </c>
      <c r="D8" s="118">
        <f>1/(1-D6)</f>
        <v>2.5</v>
      </c>
      <c r="E8" s="118">
        <f>1/(1-E6)</f>
        <v>2.5</v>
      </c>
      <c r="G8" s="9"/>
      <c r="K8" s="85"/>
      <c r="L8" s="85"/>
      <c r="M8" s="85"/>
      <c r="N8" s="85"/>
      <c r="P8" s="116"/>
    </row>
    <row r="9" spans="1:16" ht="16.2" thickBot="1">
      <c r="A9" s="80">
        <v>9</v>
      </c>
      <c r="B9" s="15"/>
      <c r="C9" s="119" t="s">
        <v>85</v>
      </c>
      <c r="D9" s="119">
        <f>D5/(1-D6)</f>
        <v>250</v>
      </c>
      <c r="E9" s="119">
        <f>(1/(1-E6))*E5</f>
        <v>250</v>
      </c>
      <c r="F9" s="16"/>
      <c r="G9" s="17"/>
      <c r="J9" s="88"/>
      <c r="K9" s="85"/>
      <c r="L9" s="85"/>
      <c r="M9" s="85"/>
      <c r="N9" s="85"/>
      <c r="P9" s="116"/>
    </row>
    <row r="10" spans="1:16">
      <c r="A10" s="80">
        <v>10</v>
      </c>
      <c r="J10" s="88"/>
      <c r="K10" s="85"/>
      <c r="L10" s="85"/>
      <c r="M10" s="85"/>
      <c r="N10" s="85"/>
      <c r="P10" s="116"/>
    </row>
    <row r="11" spans="1:16">
      <c r="A11" s="80">
        <v>11</v>
      </c>
      <c r="J11" s="88"/>
      <c r="K11" s="85"/>
      <c r="L11" s="85"/>
      <c r="M11" s="85"/>
      <c r="N11" s="85"/>
      <c r="P11" s="116"/>
    </row>
    <row r="12" spans="1:16">
      <c r="A12" s="80">
        <v>12</v>
      </c>
      <c r="J12" s="88"/>
      <c r="K12" s="85"/>
      <c r="L12" s="85"/>
      <c r="M12" s="85"/>
      <c r="N12" s="85"/>
      <c r="P12" s="116"/>
    </row>
    <row r="13" spans="1:16">
      <c r="A13" s="80">
        <v>13</v>
      </c>
      <c r="J13" s="88"/>
      <c r="K13" s="85"/>
      <c r="L13" s="85"/>
      <c r="M13" s="85"/>
      <c r="N13" s="85"/>
      <c r="P13" s="116"/>
    </row>
    <row r="14" spans="1:16" ht="15.6">
      <c r="A14" s="80">
        <v>14</v>
      </c>
      <c r="B14" s="120"/>
      <c r="C14" s="82" t="s">
        <v>69</v>
      </c>
      <c r="D14" s="82"/>
      <c r="E14" s="82"/>
      <c r="F14" s="82"/>
      <c r="G14" s="82"/>
      <c r="H14" s="82"/>
      <c r="I14" s="82"/>
      <c r="J14" s="82" t="s">
        <v>86</v>
      </c>
      <c r="K14" s="82"/>
      <c r="L14" s="82"/>
      <c r="M14" s="82"/>
      <c r="P14" s="9"/>
    </row>
    <row r="15" spans="1:16" ht="16.2">
      <c r="A15" s="80">
        <v>15</v>
      </c>
      <c r="B15" s="121" t="s">
        <v>11</v>
      </c>
      <c r="C15" s="102" t="s">
        <v>87</v>
      </c>
      <c r="D15" s="102" t="s">
        <v>74</v>
      </c>
      <c r="E15" s="102" t="s">
        <v>75</v>
      </c>
      <c r="F15" s="102" t="s">
        <v>76</v>
      </c>
      <c r="G15" s="102" t="s">
        <v>77</v>
      </c>
      <c r="H15" s="102" t="s">
        <v>78</v>
      </c>
      <c r="I15" s="102" t="s">
        <v>79</v>
      </c>
      <c r="J15" s="102" t="s">
        <v>87</v>
      </c>
      <c r="K15" s="102" t="s">
        <v>74</v>
      </c>
      <c r="L15" s="102" t="s">
        <v>75</v>
      </c>
      <c r="M15" s="102" t="s">
        <v>76</v>
      </c>
      <c r="N15" s="102" t="s">
        <v>77</v>
      </c>
      <c r="O15" s="102" t="s">
        <v>78</v>
      </c>
      <c r="P15" s="122" t="s">
        <v>80</v>
      </c>
    </row>
    <row r="16" spans="1:16">
      <c r="A16" s="80">
        <v>16</v>
      </c>
      <c r="B16" s="123">
        <v>0</v>
      </c>
      <c r="C16" s="105">
        <v>0</v>
      </c>
      <c r="D16" s="124">
        <f>C16+$D$5</f>
        <v>100</v>
      </c>
      <c r="E16" s="124">
        <f>$D$6*G16</f>
        <v>150</v>
      </c>
      <c r="F16" s="124">
        <f t="shared" ref="F16:F52" si="0">D16+E16</f>
        <v>250</v>
      </c>
      <c r="G16" s="125">
        <f>D9</f>
        <v>250</v>
      </c>
      <c r="H16" s="124">
        <f>G16-F16</f>
        <v>0</v>
      </c>
      <c r="I16" s="105">
        <f t="shared" ref="I16:I52" si="1">G16-$D$9</f>
        <v>0</v>
      </c>
      <c r="J16" s="105">
        <v>0</v>
      </c>
      <c r="K16" s="125">
        <f t="shared" ref="K16:K52" si="2">J16+$E$5</f>
        <v>100</v>
      </c>
      <c r="L16" s="124">
        <f>$E$6*N16</f>
        <v>150</v>
      </c>
      <c r="M16" s="125">
        <f>N16</f>
        <v>250</v>
      </c>
      <c r="N16" s="7">
        <f>E9</f>
        <v>250</v>
      </c>
      <c r="O16" s="8">
        <f>N16-M16</f>
        <v>0</v>
      </c>
      <c r="P16" s="106">
        <f t="shared" ref="P16:P52" si="3">N16-$E$9</f>
        <v>0</v>
      </c>
    </row>
    <row r="17" spans="1:16">
      <c r="A17" s="80">
        <v>17</v>
      </c>
      <c r="B17" s="123">
        <v>1</v>
      </c>
      <c r="C17" s="105">
        <f ca="1">$D$7*(RAND()-0.5)</f>
        <v>-6.9937754328757817E-2</v>
      </c>
      <c r="D17" s="124">
        <f ca="1">C17+$D$5</f>
        <v>99.930062245671238</v>
      </c>
      <c r="E17" s="124">
        <f>$D$6*G16</f>
        <v>150</v>
      </c>
      <c r="F17" s="124">
        <f ca="1">D17+E17</f>
        <v>249.93006224567125</v>
      </c>
      <c r="G17" s="126">
        <f ca="1">F17</f>
        <v>249.93006224567125</v>
      </c>
      <c r="H17" s="124">
        <f ca="1">G17-F17</f>
        <v>0</v>
      </c>
      <c r="I17" s="105">
        <f t="shared" ca="1" si="1"/>
        <v>-6.9937754328748269E-2</v>
      </c>
      <c r="J17" s="105">
        <f ca="1">$E$7*C17</f>
        <v>-0.17484438582189454</v>
      </c>
      <c r="K17" s="125">
        <f t="shared" ca="1" si="2"/>
        <v>99.825155614178101</v>
      </c>
      <c r="L17" s="124">
        <f>$E$6*N16</f>
        <v>150</v>
      </c>
      <c r="M17" s="124">
        <f t="shared" ref="M17:M52" ca="1" si="4">K17+L17</f>
        <v>249.8251556141781</v>
      </c>
      <c r="N17" s="92">
        <f ca="1">M17</f>
        <v>249.8251556141781</v>
      </c>
      <c r="O17" s="8">
        <f t="shared" ref="O17:O52" ca="1" si="5">N17-M17</f>
        <v>0</v>
      </c>
      <c r="P17" s="106">
        <f t="shared" ca="1" si="3"/>
        <v>-0.1748443858218991</v>
      </c>
    </row>
    <row r="18" spans="1:16">
      <c r="A18" s="80">
        <v>18</v>
      </c>
      <c r="B18" s="123">
        <v>2</v>
      </c>
      <c r="C18" s="105">
        <f ca="1">$D$7*(RAND()-0.5)</f>
        <v>0.89868443151076938</v>
      </c>
      <c r="D18" s="124">
        <f ca="1">C18+$D$5</f>
        <v>100.89868443151077</v>
      </c>
      <c r="E18" s="124">
        <f ca="1">$D$6*G17</f>
        <v>149.95803734740275</v>
      </c>
      <c r="F18" s="124">
        <f t="shared" ca="1" si="0"/>
        <v>250.85672177891354</v>
      </c>
      <c r="G18" s="126">
        <f ca="1">F18</f>
        <v>250.85672177891354</v>
      </c>
      <c r="H18" s="124">
        <f t="shared" ref="H18:H52" ca="1" si="6">G18-F18</f>
        <v>0</v>
      </c>
      <c r="I18" s="105">
        <f t="shared" ca="1" si="1"/>
        <v>0.8567217789135384</v>
      </c>
      <c r="J18" s="105">
        <f t="shared" ref="J18:J52" ca="1" si="7">$E$7*C18</f>
        <v>2.2467110787769236</v>
      </c>
      <c r="K18" s="125">
        <f t="shared" ca="1" si="2"/>
        <v>102.24671107877693</v>
      </c>
      <c r="L18" s="124">
        <f t="shared" ref="L18:L52" ca="1" si="8">$E$6*N17</f>
        <v>149.89509336850685</v>
      </c>
      <c r="M18" s="124">
        <f t="shared" ca="1" si="4"/>
        <v>252.14180444728379</v>
      </c>
      <c r="N18" s="92">
        <f t="shared" ref="N18:N52" ca="1" si="9">M18</f>
        <v>252.14180444728379</v>
      </c>
      <c r="O18" s="8">
        <f t="shared" ca="1" si="5"/>
        <v>0</v>
      </c>
      <c r="P18" s="106">
        <f t="shared" ca="1" si="3"/>
        <v>2.1418044472837892</v>
      </c>
    </row>
    <row r="19" spans="1:16">
      <c r="A19" s="80">
        <v>19</v>
      </c>
      <c r="B19" s="123">
        <v>3</v>
      </c>
      <c r="C19" s="105">
        <f t="shared" ref="C19:C52" ca="1" si="10">$D$7*(RAND()-0.5)</f>
        <v>0.32535347719703123</v>
      </c>
      <c r="D19" s="124">
        <f t="shared" ref="D19:D52" ca="1" si="11">C19+$D$5</f>
        <v>100.32535347719703</v>
      </c>
      <c r="E19" s="124">
        <f t="shared" ref="E19:E52" ca="1" si="12">$D$6*G18</f>
        <v>150.51403306734812</v>
      </c>
      <c r="F19" s="124">
        <f t="shared" ca="1" si="0"/>
        <v>250.83938654454516</v>
      </c>
      <c r="G19" s="126">
        <f t="shared" ref="G19:G52" ca="1" si="13">F19</f>
        <v>250.83938654454516</v>
      </c>
      <c r="H19" s="124">
        <f t="shared" ca="1" si="6"/>
        <v>0</v>
      </c>
      <c r="I19" s="105">
        <f t="shared" ca="1" si="1"/>
        <v>0.83938654454516382</v>
      </c>
      <c r="J19" s="105">
        <f t="shared" ca="1" si="7"/>
        <v>0.81338369299257807</v>
      </c>
      <c r="K19" s="125">
        <f t="shared" ca="1" si="2"/>
        <v>100.81338369299257</v>
      </c>
      <c r="L19" s="124">
        <f t="shared" ca="1" si="8"/>
        <v>151.28508266837028</v>
      </c>
      <c r="M19" s="124">
        <f t="shared" ca="1" si="4"/>
        <v>252.09846636136285</v>
      </c>
      <c r="N19" s="92">
        <f t="shared" ca="1" si="9"/>
        <v>252.09846636136285</v>
      </c>
      <c r="O19" s="8">
        <f t="shared" ca="1" si="5"/>
        <v>0</v>
      </c>
      <c r="P19" s="106">
        <f t="shared" ca="1" si="3"/>
        <v>2.0984663613628527</v>
      </c>
    </row>
    <row r="20" spans="1:16">
      <c r="A20" s="80">
        <v>20</v>
      </c>
      <c r="B20" s="123">
        <v>4</v>
      </c>
      <c r="C20" s="105">
        <f t="shared" ca="1" si="10"/>
        <v>-0.17821452701059193</v>
      </c>
      <c r="D20" s="124">
        <f t="shared" ca="1" si="11"/>
        <v>99.821785472989404</v>
      </c>
      <c r="E20" s="124">
        <f t="shared" ca="1" si="12"/>
        <v>150.50363192672708</v>
      </c>
      <c r="F20" s="124">
        <f t="shared" ca="1" si="0"/>
        <v>250.32541739971649</v>
      </c>
      <c r="G20" s="126">
        <f t="shared" ca="1" si="13"/>
        <v>250.32541739971649</v>
      </c>
      <c r="H20" s="124">
        <f t="shared" ca="1" si="6"/>
        <v>0</v>
      </c>
      <c r="I20" s="105">
        <f t="shared" ca="1" si="1"/>
        <v>0.32541739971648553</v>
      </c>
      <c r="J20" s="105">
        <f t="shared" ca="1" si="7"/>
        <v>-0.44553631752647982</v>
      </c>
      <c r="K20" s="125">
        <f t="shared" ca="1" si="2"/>
        <v>99.554463682473525</v>
      </c>
      <c r="L20" s="124">
        <f t="shared" ca="1" si="8"/>
        <v>151.25907981681772</v>
      </c>
      <c r="M20" s="124">
        <f t="shared" ca="1" si="4"/>
        <v>250.81354349929126</v>
      </c>
      <c r="N20" s="92">
        <f t="shared" ca="1" si="9"/>
        <v>250.81354349929126</v>
      </c>
      <c r="O20" s="8">
        <f t="shared" ca="1" si="5"/>
        <v>0</v>
      </c>
      <c r="P20" s="106">
        <f t="shared" ca="1" si="3"/>
        <v>0.81354349929125647</v>
      </c>
    </row>
    <row r="21" spans="1:16">
      <c r="A21" s="80">
        <v>21</v>
      </c>
      <c r="B21" s="123">
        <v>5</v>
      </c>
      <c r="C21" s="105">
        <f t="shared" ca="1" si="10"/>
        <v>0.60886144814566912</v>
      </c>
      <c r="D21" s="124">
        <f t="shared" ca="1" si="11"/>
        <v>100.60886144814567</v>
      </c>
      <c r="E21" s="124">
        <f t="shared" ca="1" si="12"/>
        <v>150.19525043982989</v>
      </c>
      <c r="F21" s="124">
        <f t="shared" ca="1" si="0"/>
        <v>250.80411188797558</v>
      </c>
      <c r="G21" s="126">
        <f t="shared" ca="1" si="13"/>
        <v>250.80411188797558</v>
      </c>
      <c r="H21" s="124">
        <f t="shared" ca="1" si="6"/>
        <v>0</v>
      </c>
      <c r="I21" s="105">
        <f t="shared" ca="1" si="1"/>
        <v>0.80411188797557998</v>
      </c>
      <c r="J21" s="105">
        <f t="shared" ca="1" si="7"/>
        <v>1.5221536203641728</v>
      </c>
      <c r="K21" s="125">
        <f t="shared" ca="1" si="2"/>
        <v>101.52215362036418</v>
      </c>
      <c r="L21" s="124">
        <f t="shared" ca="1" si="8"/>
        <v>150.48812609957474</v>
      </c>
      <c r="M21" s="124">
        <f t="shared" ca="1" si="4"/>
        <v>252.01027971993892</v>
      </c>
      <c r="N21" s="92">
        <f t="shared" ca="1" si="9"/>
        <v>252.01027971993892</v>
      </c>
      <c r="O21" s="8">
        <f t="shared" ca="1" si="5"/>
        <v>0</v>
      </c>
      <c r="P21" s="106">
        <f t="shared" ca="1" si="3"/>
        <v>2.0102797199389215</v>
      </c>
    </row>
    <row r="22" spans="1:16">
      <c r="A22" s="80">
        <v>22</v>
      </c>
      <c r="B22" s="123">
        <v>6</v>
      </c>
      <c r="C22" s="105">
        <f t="shared" ca="1" si="10"/>
        <v>0.9037411994017992</v>
      </c>
      <c r="D22" s="124">
        <f t="shared" ca="1" si="11"/>
        <v>100.90374119940179</v>
      </c>
      <c r="E22" s="124">
        <f t="shared" ca="1" si="12"/>
        <v>150.48246713278533</v>
      </c>
      <c r="F22" s="124">
        <f t="shared" ca="1" si="0"/>
        <v>251.38620833218712</v>
      </c>
      <c r="G22" s="126">
        <f t="shared" ca="1" si="13"/>
        <v>251.38620833218712</v>
      </c>
      <c r="H22" s="124">
        <f t="shared" ca="1" si="6"/>
        <v>0</v>
      </c>
      <c r="I22" s="105">
        <f t="shared" ca="1" si="1"/>
        <v>1.3862083321871239</v>
      </c>
      <c r="J22" s="105">
        <f t="shared" ca="1" si="7"/>
        <v>2.259352998504498</v>
      </c>
      <c r="K22" s="125">
        <f t="shared" ca="1" si="2"/>
        <v>102.2593529985045</v>
      </c>
      <c r="L22" s="124">
        <f t="shared" ca="1" si="8"/>
        <v>151.20616783196334</v>
      </c>
      <c r="M22" s="124">
        <f t="shared" ca="1" si="4"/>
        <v>253.46552083046782</v>
      </c>
      <c r="N22" s="92">
        <f t="shared" ca="1" si="9"/>
        <v>253.46552083046782</v>
      </c>
      <c r="O22" s="8">
        <f t="shared" ca="1" si="5"/>
        <v>0</v>
      </c>
      <c r="P22" s="106">
        <f t="shared" ca="1" si="3"/>
        <v>3.465520830467824</v>
      </c>
    </row>
    <row r="23" spans="1:16">
      <c r="A23" s="80">
        <v>23</v>
      </c>
      <c r="B23" s="123">
        <v>7</v>
      </c>
      <c r="C23" s="105">
        <f t="shared" ca="1" si="10"/>
        <v>0.47257300224029652</v>
      </c>
      <c r="D23" s="124">
        <f t="shared" ca="1" si="11"/>
        <v>100.4725730022403</v>
      </c>
      <c r="E23" s="124">
        <f t="shared" ca="1" si="12"/>
        <v>150.83172499931226</v>
      </c>
      <c r="F23" s="124">
        <f t="shared" ca="1" si="0"/>
        <v>251.30429800155255</v>
      </c>
      <c r="G23" s="126">
        <f t="shared" ca="1" si="13"/>
        <v>251.30429800155255</v>
      </c>
      <c r="H23" s="124">
        <f t="shared" ca="1" si="6"/>
        <v>0</v>
      </c>
      <c r="I23" s="105">
        <f t="shared" ca="1" si="1"/>
        <v>1.3042980015525529</v>
      </c>
      <c r="J23" s="105">
        <f t="shared" ca="1" si="7"/>
        <v>1.1814325056007413</v>
      </c>
      <c r="K23" s="125">
        <f t="shared" ca="1" si="2"/>
        <v>101.18143250560074</v>
      </c>
      <c r="L23" s="124">
        <f t="shared" ca="1" si="8"/>
        <v>152.0793124982807</v>
      </c>
      <c r="M23" s="124">
        <f t="shared" ca="1" si="4"/>
        <v>253.26074500388142</v>
      </c>
      <c r="N23" s="92">
        <f t="shared" ca="1" si="9"/>
        <v>253.26074500388142</v>
      </c>
      <c r="O23" s="8">
        <f t="shared" ca="1" si="5"/>
        <v>0</v>
      </c>
      <c r="P23" s="106">
        <f t="shared" ca="1" si="3"/>
        <v>3.260745003881425</v>
      </c>
    </row>
    <row r="24" spans="1:16">
      <c r="A24" s="80">
        <v>24</v>
      </c>
      <c r="B24" s="123">
        <v>8</v>
      </c>
      <c r="C24" s="105">
        <f t="shared" ca="1" si="10"/>
        <v>-0.66967487048682006</v>
      </c>
      <c r="D24" s="124">
        <f t="shared" ca="1" si="11"/>
        <v>99.330325129513184</v>
      </c>
      <c r="E24" s="124">
        <f t="shared" ca="1" si="12"/>
        <v>150.78257880093153</v>
      </c>
      <c r="F24" s="124">
        <f t="shared" ca="1" si="0"/>
        <v>250.1129039304447</v>
      </c>
      <c r="G24" s="126">
        <f t="shared" ca="1" si="13"/>
        <v>250.1129039304447</v>
      </c>
      <c r="H24" s="124">
        <f t="shared" ca="1" si="6"/>
        <v>0</v>
      </c>
      <c r="I24" s="105">
        <f t="shared" ca="1" si="1"/>
        <v>0.11290393044470193</v>
      </c>
      <c r="J24" s="105">
        <f t="shared" ca="1" si="7"/>
        <v>-1.6741871762170502</v>
      </c>
      <c r="K24" s="125">
        <f t="shared" ca="1" si="2"/>
        <v>98.325812823782954</v>
      </c>
      <c r="L24" s="124">
        <f t="shared" ca="1" si="8"/>
        <v>151.95644700232884</v>
      </c>
      <c r="M24" s="124">
        <f t="shared" ca="1" si="4"/>
        <v>250.28225982611178</v>
      </c>
      <c r="N24" s="92">
        <f t="shared" ca="1" si="9"/>
        <v>250.28225982611178</v>
      </c>
      <c r="O24" s="8">
        <f t="shared" ca="1" si="5"/>
        <v>0</v>
      </c>
      <c r="P24" s="106">
        <f t="shared" ca="1" si="3"/>
        <v>0.28225982611178324</v>
      </c>
    </row>
    <row r="25" spans="1:16">
      <c r="A25" s="80">
        <v>25</v>
      </c>
      <c r="B25" s="123">
        <v>9</v>
      </c>
      <c r="C25" s="105">
        <f t="shared" ca="1" si="10"/>
        <v>0.99791275883812114</v>
      </c>
      <c r="D25" s="124">
        <f t="shared" ca="1" si="11"/>
        <v>100.99791275883813</v>
      </c>
      <c r="E25" s="124">
        <f t="shared" ca="1" si="12"/>
        <v>150.06774235826683</v>
      </c>
      <c r="F25" s="124">
        <f t="shared" ca="1" si="0"/>
        <v>251.06565511710494</v>
      </c>
      <c r="G25" s="126">
        <f t="shared" ca="1" si="13"/>
        <v>251.06565511710494</v>
      </c>
      <c r="H25" s="124">
        <f t="shared" ca="1" si="6"/>
        <v>0</v>
      </c>
      <c r="I25" s="105">
        <f t="shared" ca="1" si="1"/>
        <v>1.0656551171049387</v>
      </c>
      <c r="J25" s="105">
        <f t="shared" ca="1" si="7"/>
        <v>2.4947818970953026</v>
      </c>
      <c r="K25" s="125">
        <f t="shared" ca="1" si="2"/>
        <v>102.49478189709531</v>
      </c>
      <c r="L25" s="124">
        <f t="shared" ca="1" si="8"/>
        <v>150.16935589566705</v>
      </c>
      <c r="M25" s="124">
        <f t="shared" ca="1" si="4"/>
        <v>252.66413779276235</v>
      </c>
      <c r="N25" s="92">
        <f t="shared" ca="1" si="9"/>
        <v>252.66413779276235</v>
      </c>
      <c r="O25" s="8">
        <f t="shared" ca="1" si="5"/>
        <v>0</v>
      </c>
      <c r="P25" s="106">
        <f t="shared" ca="1" si="3"/>
        <v>2.6641377927623466</v>
      </c>
    </row>
    <row r="26" spans="1:16">
      <c r="A26" s="80">
        <v>26</v>
      </c>
      <c r="B26" s="123">
        <v>10</v>
      </c>
      <c r="C26" s="105">
        <f t="shared" ca="1" si="10"/>
        <v>-0.56032460705523524</v>
      </c>
      <c r="D26" s="124">
        <f t="shared" ca="1" si="11"/>
        <v>99.439675392944764</v>
      </c>
      <c r="E26" s="124">
        <f t="shared" ca="1" si="12"/>
        <v>150.63939307026297</v>
      </c>
      <c r="F26" s="124">
        <f t="shared" ca="1" si="0"/>
        <v>250.07906846320773</v>
      </c>
      <c r="G26" s="126">
        <f t="shared" ca="1" si="13"/>
        <v>250.07906846320773</v>
      </c>
      <c r="H26" s="124">
        <f t="shared" ca="1" si="6"/>
        <v>0</v>
      </c>
      <c r="I26" s="105">
        <f t="shared" ca="1" si="1"/>
        <v>7.9068463207732975E-2</v>
      </c>
      <c r="J26" s="105">
        <f t="shared" ca="1" si="7"/>
        <v>-1.400811517638088</v>
      </c>
      <c r="K26" s="125">
        <f t="shared" ca="1" si="2"/>
        <v>98.59918848236191</v>
      </c>
      <c r="L26" s="124">
        <f t="shared" ca="1" si="8"/>
        <v>151.59848267565741</v>
      </c>
      <c r="M26" s="124">
        <f t="shared" ca="1" si="4"/>
        <v>250.19767115801932</v>
      </c>
      <c r="N26" s="92">
        <f t="shared" ca="1" si="9"/>
        <v>250.19767115801932</v>
      </c>
      <c r="O26" s="8">
        <f t="shared" ca="1" si="5"/>
        <v>0</v>
      </c>
      <c r="P26" s="106">
        <f t="shared" ca="1" si="3"/>
        <v>0.19767115801931823</v>
      </c>
    </row>
    <row r="27" spans="1:16">
      <c r="A27" s="80">
        <v>27</v>
      </c>
      <c r="B27" s="123">
        <v>11</v>
      </c>
      <c r="C27" s="105">
        <f t="shared" ca="1" si="10"/>
        <v>0.98969276168914422</v>
      </c>
      <c r="D27" s="124">
        <f t="shared" ca="1" si="11"/>
        <v>100.98969276168914</v>
      </c>
      <c r="E27" s="124">
        <f t="shared" ca="1" si="12"/>
        <v>150.04744107792465</v>
      </c>
      <c r="F27" s="124">
        <f t="shared" ca="1" si="0"/>
        <v>251.03713383961377</v>
      </c>
      <c r="G27" s="126">
        <f t="shared" ca="1" si="13"/>
        <v>251.03713383961377</v>
      </c>
      <c r="H27" s="124">
        <f t="shared" ca="1" si="6"/>
        <v>0</v>
      </c>
      <c r="I27" s="105">
        <f t="shared" ca="1" si="1"/>
        <v>1.037133839613773</v>
      </c>
      <c r="J27" s="105">
        <f t="shared" ca="1" si="7"/>
        <v>2.4742319042228607</v>
      </c>
      <c r="K27" s="125">
        <f t="shared" ca="1" si="2"/>
        <v>102.47423190422286</v>
      </c>
      <c r="L27" s="124">
        <f t="shared" ca="1" si="8"/>
        <v>150.11860269481159</v>
      </c>
      <c r="M27" s="124">
        <f t="shared" ca="1" si="4"/>
        <v>252.59283459903446</v>
      </c>
      <c r="N27" s="92">
        <f t="shared" ca="1" si="9"/>
        <v>252.59283459903446</v>
      </c>
      <c r="O27" s="8">
        <f t="shared" ca="1" si="5"/>
        <v>0</v>
      </c>
      <c r="P27" s="106">
        <f t="shared" ca="1" si="3"/>
        <v>2.592834599034461</v>
      </c>
    </row>
    <row r="28" spans="1:16">
      <c r="B28" s="123">
        <v>12</v>
      </c>
      <c r="C28" s="105">
        <f t="shared" ca="1" si="10"/>
        <v>1.768697480085657E-2</v>
      </c>
      <c r="D28" s="124">
        <f t="shared" ca="1" si="11"/>
        <v>100.01768697480085</v>
      </c>
      <c r="E28" s="124">
        <f t="shared" ca="1" si="12"/>
        <v>150.62228030376826</v>
      </c>
      <c r="F28" s="124">
        <f t="shared" ca="1" si="0"/>
        <v>250.63996727856912</v>
      </c>
      <c r="G28" s="126">
        <f t="shared" ca="1" si="13"/>
        <v>250.63996727856912</v>
      </c>
      <c r="H28" s="124">
        <f t="shared" ca="1" si="6"/>
        <v>0</v>
      </c>
      <c r="I28" s="105">
        <f t="shared" ca="1" si="1"/>
        <v>0.63996727856911662</v>
      </c>
      <c r="J28" s="105">
        <f t="shared" ca="1" si="7"/>
        <v>4.4217437002141424E-2</v>
      </c>
      <c r="K28" s="125">
        <f t="shared" ca="1" si="2"/>
        <v>100.04421743700215</v>
      </c>
      <c r="L28" s="124">
        <f t="shared" ca="1" si="8"/>
        <v>151.55570075942066</v>
      </c>
      <c r="M28" s="124">
        <f t="shared" ca="1" si="4"/>
        <v>251.59991819642281</v>
      </c>
      <c r="N28" s="92">
        <f t="shared" ca="1" si="9"/>
        <v>251.59991819642281</v>
      </c>
      <c r="O28" s="8">
        <f t="shared" ca="1" si="5"/>
        <v>0</v>
      </c>
      <c r="P28" s="106">
        <f t="shared" ca="1" si="3"/>
        <v>1.5999181964228057</v>
      </c>
    </row>
    <row r="29" spans="1:16">
      <c r="B29" s="123">
        <v>13</v>
      </c>
      <c r="C29" s="105">
        <f t="shared" ca="1" si="10"/>
        <v>0.83531533110223011</v>
      </c>
      <c r="D29" s="124">
        <f t="shared" ca="1" si="11"/>
        <v>100.83531533110224</v>
      </c>
      <c r="E29" s="124">
        <f t="shared" ca="1" si="12"/>
        <v>150.38398036714148</v>
      </c>
      <c r="F29" s="124">
        <f t="shared" ca="1" si="0"/>
        <v>251.21929569824371</v>
      </c>
      <c r="G29" s="126">
        <f t="shared" ca="1" si="13"/>
        <v>251.21929569824371</v>
      </c>
      <c r="H29" s="124">
        <f t="shared" ca="1" si="6"/>
        <v>0</v>
      </c>
      <c r="I29" s="105">
        <f t="shared" ca="1" si="1"/>
        <v>1.2192956982437124</v>
      </c>
      <c r="J29" s="105">
        <f t="shared" ca="1" si="7"/>
        <v>2.088288327755575</v>
      </c>
      <c r="K29" s="125">
        <f t="shared" ca="1" si="2"/>
        <v>102.08828832775558</v>
      </c>
      <c r="L29" s="124">
        <f t="shared" ca="1" si="8"/>
        <v>150.95995091785369</v>
      </c>
      <c r="M29" s="124">
        <f t="shared" ca="1" si="4"/>
        <v>253.04823924560927</v>
      </c>
      <c r="N29" s="92">
        <f t="shared" ca="1" si="9"/>
        <v>253.04823924560927</v>
      </c>
      <c r="O29" s="8">
        <f t="shared" ca="1" si="5"/>
        <v>0</v>
      </c>
      <c r="P29" s="106">
        <f t="shared" ca="1" si="3"/>
        <v>3.0482392456092668</v>
      </c>
    </row>
    <row r="30" spans="1:16">
      <c r="B30" s="123">
        <v>14</v>
      </c>
      <c r="C30" s="105">
        <f t="shared" ca="1" si="10"/>
        <v>-0.53338356494210193</v>
      </c>
      <c r="D30" s="124">
        <f t="shared" ca="1" si="11"/>
        <v>99.466616435057901</v>
      </c>
      <c r="E30" s="124">
        <f t="shared" ca="1" si="12"/>
        <v>150.73157741894622</v>
      </c>
      <c r="F30" s="124">
        <f t="shared" ca="1" si="0"/>
        <v>250.1981938540041</v>
      </c>
      <c r="G30" s="126">
        <f t="shared" ca="1" si="13"/>
        <v>250.1981938540041</v>
      </c>
      <c r="H30" s="124">
        <f t="shared" ca="1" si="6"/>
        <v>0</v>
      </c>
      <c r="I30" s="105">
        <f t="shared" ca="1" si="1"/>
        <v>0.19819385400410283</v>
      </c>
      <c r="J30" s="105">
        <f t="shared" ca="1" si="7"/>
        <v>-1.3334589123552547</v>
      </c>
      <c r="K30" s="125">
        <f t="shared" ca="1" si="2"/>
        <v>98.666541087644745</v>
      </c>
      <c r="L30" s="124">
        <f t="shared" ca="1" si="8"/>
        <v>151.82894354736555</v>
      </c>
      <c r="M30" s="124">
        <f t="shared" ca="1" si="4"/>
        <v>250.49548463501031</v>
      </c>
      <c r="N30" s="92">
        <f t="shared" ca="1" si="9"/>
        <v>250.49548463501031</v>
      </c>
      <c r="O30" s="8">
        <f t="shared" ca="1" si="5"/>
        <v>0</v>
      </c>
      <c r="P30" s="106">
        <f t="shared" ca="1" si="3"/>
        <v>0.49548463501031392</v>
      </c>
    </row>
    <row r="31" spans="1:16">
      <c r="B31" s="123">
        <v>15</v>
      </c>
      <c r="C31" s="105">
        <f t="shared" ca="1" si="10"/>
        <v>0.44802907083097532</v>
      </c>
      <c r="D31" s="124">
        <f t="shared" ca="1" si="11"/>
        <v>100.44802907083097</v>
      </c>
      <c r="E31" s="124">
        <f t="shared" ca="1" si="12"/>
        <v>150.11891631240246</v>
      </c>
      <c r="F31" s="124">
        <f t="shared" ca="1" si="0"/>
        <v>250.56694538323342</v>
      </c>
      <c r="G31" s="126">
        <f t="shared" ca="1" si="13"/>
        <v>250.56694538323342</v>
      </c>
      <c r="H31" s="124">
        <f t="shared" ca="1" si="6"/>
        <v>0</v>
      </c>
      <c r="I31" s="105">
        <f t="shared" ca="1" si="1"/>
        <v>0.56694538323341703</v>
      </c>
      <c r="J31" s="105">
        <f t="shared" ca="1" si="7"/>
        <v>1.1200726770774383</v>
      </c>
      <c r="K31" s="125">
        <f t="shared" ca="1" si="2"/>
        <v>101.12007267707745</v>
      </c>
      <c r="L31" s="124">
        <f t="shared" ca="1" si="8"/>
        <v>150.29729078100618</v>
      </c>
      <c r="M31" s="124">
        <f t="shared" ca="1" si="4"/>
        <v>251.41736345808363</v>
      </c>
      <c r="N31" s="92">
        <f t="shared" ca="1" si="9"/>
        <v>251.41736345808363</v>
      </c>
      <c r="O31" s="8">
        <f t="shared" ca="1" si="5"/>
        <v>0</v>
      </c>
      <c r="P31" s="106">
        <f t="shared" ca="1" si="3"/>
        <v>1.4173634580836278</v>
      </c>
    </row>
    <row r="32" spans="1:16">
      <c r="B32" s="123">
        <v>16</v>
      </c>
      <c r="C32" s="105">
        <f t="shared" ca="1" si="10"/>
        <v>0.96093849996305503</v>
      </c>
      <c r="D32" s="124">
        <f t="shared" ca="1" si="11"/>
        <v>100.96093849996305</v>
      </c>
      <c r="E32" s="124">
        <f t="shared" ca="1" si="12"/>
        <v>150.34016722994005</v>
      </c>
      <c r="F32" s="124">
        <f t="shared" ca="1" si="0"/>
        <v>251.3011057299031</v>
      </c>
      <c r="G32" s="126">
        <f t="shared" ca="1" si="13"/>
        <v>251.3011057299031</v>
      </c>
      <c r="H32" s="124">
        <f t="shared" ca="1" si="6"/>
        <v>0</v>
      </c>
      <c r="I32" s="105">
        <f t="shared" ca="1" si="1"/>
        <v>1.3011057299030995</v>
      </c>
      <c r="J32" s="105">
        <f t="shared" ca="1" si="7"/>
        <v>2.4023462499076373</v>
      </c>
      <c r="K32" s="125">
        <f t="shared" ca="1" si="2"/>
        <v>102.40234624990764</v>
      </c>
      <c r="L32" s="124">
        <f t="shared" ca="1" si="8"/>
        <v>150.85041807485018</v>
      </c>
      <c r="M32" s="124">
        <f t="shared" ca="1" si="4"/>
        <v>253.25276432475783</v>
      </c>
      <c r="N32" s="92">
        <f t="shared" ca="1" si="9"/>
        <v>253.25276432475783</v>
      </c>
      <c r="O32" s="8">
        <f t="shared" ca="1" si="5"/>
        <v>0</v>
      </c>
      <c r="P32" s="106">
        <f t="shared" ca="1" si="3"/>
        <v>3.2527643247578339</v>
      </c>
    </row>
    <row r="33" spans="2:16">
      <c r="B33" s="123">
        <v>17</v>
      </c>
      <c r="C33" s="105">
        <f t="shared" ca="1" si="10"/>
        <v>0.57582304600282597</v>
      </c>
      <c r="D33" s="124">
        <f t="shared" ca="1" si="11"/>
        <v>100.57582304600282</v>
      </c>
      <c r="E33" s="124">
        <f t="shared" ca="1" si="12"/>
        <v>150.78066343794185</v>
      </c>
      <c r="F33" s="124">
        <f t="shared" ca="1" si="0"/>
        <v>251.35648648394468</v>
      </c>
      <c r="G33" s="126">
        <f t="shared" ca="1" si="13"/>
        <v>251.35648648394468</v>
      </c>
      <c r="H33" s="124">
        <f t="shared" ca="1" si="6"/>
        <v>0</v>
      </c>
      <c r="I33" s="105">
        <f t="shared" ca="1" si="1"/>
        <v>1.3564864839446784</v>
      </c>
      <c r="J33" s="105">
        <f t="shared" ca="1" si="7"/>
        <v>1.439557615007065</v>
      </c>
      <c r="K33" s="125">
        <f t="shared" ca="1" si="2"/>
        <v>101.43955761500706</v>
      </c>
      <c r="L33" s="124">
        <f t="shared" ca="1" si="8"/>
        <v>151.95165859485471</v>
      </c>
      <c r="M33" s="124">
        <f t="shared" ca="1" si="4"/>
        <v>253.39121620986177</v>
      </c>
      <c r="N33" s="92">
        <f t="shared" ca="1" si="9"/>
        <v>253.39121620986177</v>
      </c>
      <c r="O33" s="8">
        <f t="shared" ca="1" si="5"/>
        <v>0</v>
      </c>
      <c r="P33" s="106">
        <f t="shared" ca="1" si="3"/>
        <v>3.3912162098617671</v>
      </c>
    </row>
    <row r="34" spans="2:16">
      <c r="B34" s="123">
        <v>18</v>
      </c>
      <c r="C34" s="105">
        <f t="shared" ca="1" si="10"/>
        <v>0.82768357012991478</v>
      </c>
      <c r="D34" s="124">
        <f t="shared" ca="1" si="11"/>
        <v>100.82768357012992</v>
      </c>
      <c r="E34" s="124">
        <f t="shared" ca="1" si="12"/>
        <v>150.81389189036679</v>
      </c>
      <c r="F34" s="124">
        <f t="shared" ca="1" si="0"/>
        <v>251.64157546049671</v>
      </c>
      <c r="G34" s="126">
        <f t="shared" ca="1" si="13"/>
        <v>251.64157546049671</v>
      </c>
      <c r="H34" s="124">
        <f t="shared" ca="1" si="6"/>
        <v>0</v>
      </c>
      <c r="I34" s="105">
        <f t="shared" ca="1" si="1"/>
        <v>1.6415754604967105</v>
      </c>
      <c r="J34" s="105">
        <f t="shared" ca="1" si="7"/>
        <v>2.0692089253247872</v>
      </c>
      <c r="K34" s="125">
        <f t="shared" ca="1" si="2"/>
        <v>102.06920892532479</v>
      </c>
      <c r="L34" s="124">
        <f t="shared" ca="1" si="8"/>
        <v>152.03472972591706</v>
      </c>
      <c r="M34" s="124">
        <f t="shared" ca="1" si="4"/>
        <v>254.10393865124183</v>
      </c>
      <c r="N34" s="92">
        <f t="shared" ca="1" si="9"/>
        <v>254.10393865124183</v>
      </c>
      <c r="O34" s="8">
        <f t="shared" ca="1" si="5"/>
        <v>0</v>
      </c>
      <c r="P34" s="106">
        <f t="shared" ca="1" si="3"/>
        <v>4.1039386512418332</v>
      </c>
    </row>
    <row r="35" spans="2:16">
      <c r="B35" s="123">
        <v>19</v>
      </c>
      <c r="C35" s="105">
        <f t="shared" ca="1" si="10"/>
        <v>9.1776887890069103E-2</v>
      </c>
      <c r="D35" s="124">
        <f t="shared" ca="1" si="11"/>
        <v>100.09177688789006</v>
      </c>
      <c r="E35" s="124">
        <f t="shared" ca="1" si="12"/>
        <v>150.98494527629802</v>
      </c>
      <c r="F35" s="124">
        <f t="shared" ca="1" si="0"/>
        <v>251.07672216418808</v>
      </c>
      <c r="G35" s="126">
        <f t="shared" ca="1" si="13"/>
        <v>251.07672216418808</v>
      </c>
      <c r="H35" s="124">
        <f t="shared" ca="1" si="6"/>
        <v>0</v>
      </c>
      <c r="I35" s="105">
        <f t="shared" ca="1" si="1"/>
        <v>1.0767221641880838</v>
      </c>
      <c r="J35" s="105">
        <f t="shared" ca="1" si="7"/>
        <v>0.22944221972517276</v>
      </c>
      <c r="K35" s="125">
        <f t="shared" ca="1" si="2"/>
        <v>100.22944221972517</v>
      </c>
      <c r="L35" s="124">
        <f t="shared" ca="1" si="8"/>
        <v>152.46236319074509</v>
      </c>
      <c r="M35" s="124">
        <f t="shared" ca="1" si="4"/>
        <v>252.69180541047027</v>
      </c>
      <c r="N35" s="92">
        <f t="shared" ca="1" si="9"/>
        <v>252.69180541047027</v>
      </c>
      <c r="O35" s="8">
        <f t="shared" ca="1" si="5"/>
        <v>0</v>
      </c>
      <c r="P35" s="106">
        <f t="shared" ca="1" si="3"/>
        <v>2.6918054104702662</v>
      </c>
    </row>
    <row r="36" spans="2:16">
      <c r="B36" s="123">
        <v>20</v>
      </c>
      <c r="C36" s="105">
        <f t="shared" ca="1" si="10"/>
        <v>-0.46314380933434562</v>
      </c>
      <c r="D36" s="124">
        <f t="shared" ca="1" si="11"/>
        <v>99.536856190665659</v>
      </c>
      <c r="E36" s="124">
        <f t="shared" ca="1" si="12"/>
        <v>150.64603329851283</v>
      </c>
      <c r="F36" s="124">
        <f t="shared" ca="1" si="0"/>
        <v>250.18288948917848</v>
      </c>
      <c r="G36" s="126">
        <f t="shared" ca="1" si="13"/>
        <v>250.18288948917848</v>
      </c>
      <c r="H36" s="124">
        <f t="shared" ca="1" si="6"/>
        <v>0</v>
      </c>
      <c r="I36" s="105">
        <f t="shared" ca="1" si="1"/>
        <v>0.18288948917847847</v>
      </c>
      <c r="J36" s="105">
        <f t="shared" ca="1" si="7"/>
        <v>-1.1578595233358642</v>
      </c>
      <c r="K36" s="125">
        <f t="shared" ca="1" si="2"/>
        <v>98.842140476664142</v>
      </c>
      <c r="L36" s="124">
        <f t="shared" ca="1" si="8"/>
        <v>151.61508324628215</v>
      </c>
      <c r="M36" s="124">
        <f t="shared" ca="1" si="4"/>
        <v>250.45722372294631</v>
      </c>
      <c r="N36" s="92">
        <f t="shared" ca="1" si="9"/>
        <v>250.45722372294631</v>
      </c>
      <c r="O36" s="8">
        <f t="shared" ca="1" si="5"/>
        <v>0</v>
      </c>
      <c r="P36" s="106">
        <f t="shared" ca="1" si="3"/>
        <v>0.45722372294630986</v>
      </c>
    </row>
    <row r="37" spans="2:16">
      <c r="B37" s="123">
        <v>21</v>
      </c>
      <c r="C37" s="105">
        <f t="shared" ca="1" si="10"/>
        <v>-0.28444342338929762</v>
      </c>
      <c r="D37" s="124">
        <f t="shared" ca="1" si="11"/>
        <v>99.715556576610709</v>
      </c>
      <c r="E37" s="124">
        <f t="shared" ca="1" si="12"/>
        <v>150.10973369350708</v>
      </c>
      <c r="F37" s="124">
        <f t="shared" ca="1" si="0"/>
        <v>249.82529027011779</v>
      </c>
      <c r="G37" s="126">
        <f t="shared" ca="1" si="13"/>
        <v>249.82529027011779</v>
      </c>
      <c r="H37" s="124">
        <f t="shared" ca="1" si="6"/>
        <v>0</v>
      </c>
      <c r="I37" s="105">
        <f t="shared" ca="1" si="1"/>
        <v>-0.17470972988220979</v>
      </c>
      <c r="J37" s="105">
        <f t="shared" ca="1" si="7"/>
        <v>-0.71110855847324406</v>
      </c>
      <c r="K37" s="125">
        <f t="shared" ca="1" si="2"/>
        <v>99.288891441526758</v>
      </c>
      <c r="L37" s="124">
        <f t="shared" ca="1" si="8"/>
        <v>150.27433423376777</v>
      </c>
      <c r="M37" s="124">
        <f t="shared" ca="1" si="4"/>
        <v>249.56322567529452</v>
      </c>
      <c r="N37" s="92">
        <f t="shared" ca="1" si="9"/>
        <v>249.56322567529452</v>
      </c>
      <c r="O37" s="8">
        <f t="shared" ca="1" si="5"/>
        <v>0</v>
      </c>
      <c r="P37" s="106">
        <f t="shared" ca="1" si="3"/>
        <v>-0.43677432470548183</v>
      </c>
    </row>
    <row r="38" spans="2:16">
      <c r="B38" s="123">
        <v>22</v>
      </c>
      <c r="C38" s="105">
        <f t="shared" ca="1" si="10"/>
        <v>-0.76390901627704411</v>
      </c>
      <c r="D38" s="124">
        <f t="shared" ca="1" si="11"/>
        <v>99.23609098372296</v>
      </c>
      <c r="E38" s="124">
        <f t="shared" ca="1" si="12"/>
        <v>149.89517416207067</v>
      </c>
      <c r="F38" s="124">
        <f t="shared" ca="1" si="0"/>
        <v>249.13126514579363</v>
      </c>
      <c r="G38" s="126">
        <f t="shared" ca="1" si="13"/>
        <v>249.13126514579363</v>
      </c>
      <c r="H38" s="124">
        <f t="shared" ca="1" si="6"/>
        <v>0</v>
      </c>
      <c r="I38" s="105">
        <f t="shared" ca="1" si="1"/>
        <v>-0.86873485420636598</v>
      </c>
      <c r="J38" s="105">
        <f t="shared" ca="1" si="7"/>
        <v>-1.9097725406926103</v>
      </c>
      <c r="K38" s="125">
        <f t="shared" ca="1" si="2"/>
        <v>98.090227459307386</v>
      </c>
      <c r="L38" s="124">
        <f t="shared" ca="1" si="8"/>
        <v>149.7379354051767</v>
      </c>
      <c r="M38" s="124">
        <f t="shared" ca="1" si="4"/>
        <v>247.82816286448409</v>
      </c>
      <c r="N38" s="92">
        <f t="shared" ca="1" si="9"/>
        <v>247.82816286448409</v>
      </c>
      <c r="O38" s="8">
        <f t="shared" ca="1" si="5"/>
        <v>0</v>
      </c>
      <c r="P38" s="106">
        <f t="shared" ca="1" si="3"/>
        <v>-2.171837135515915</v>
      </c>
    </row>
    <row r="39" spans="2:16">
      <c r="B39" s="123">
        <v>23</v>
      </c>
      <c r="C39" s="105">
        <f t="shared" ca="1" si="10"/>
        <v>0.90803779841196741</v>
      </c>
      <c r="D39" s="124">
        <f t="shared" ca="1" si="11"/>
        <v>100.90803779841197</v>
      </c>
      <c r="E39" s="124">
        <f t="shared" ca="1" si="12"/>
        <v>149.47875908747616</v>
      </c>
      <c r="F39" s="124">
        <f t="shared" ca="1" si="0"/>
        <v>250.38679688588815</v>
      </c>
      <c r="G39" s="126">
        <f t="shared" ca="1" si="13"/>
        <v>250.38679688588815</v>
      </c>
      <c r="H39" s="124">
        <f t="shared" ca="1" si="6"/>
        <v>0</v>
      </c>
      <c r="I39" s="105">
        <f t="shared" ca="1" si="1"/>
        <v>0.38679688588814543</v>
      </c>
      <c r="J39" s="105">
        <f t="shared" ca="1" si="7"/>
        <v>2.2700944960299188</v>
      </c>
      <c r="K39" s="125">
        <f t="shared" ca="1" si="2"/>
        <v>102.27009449602991</v>
      </c>
      <c r="L39" s="124">
        <f t="shared" ca="1" si="8"/>
        <v>148.69689771869045</v>
      </c>
      <c r="M39" s="124">
        <f t="shared" ca="1" si="4"/>
        <v>250.96699221472036</v>
      </c>
      <c r="N39" s="92">
        <f t="shared" ca="1" si="9"/>
        <v>250.96699221472036</v>
      </c>
      <c r="O39" s="8">
        <f t="shared" ca="1" si="5"/>
        <v>0</v>
      </c>
      <c r="P39" s="106">
        <f t="shared" ca="1" si="3"/>
        <v>0.96699221472036356</v>
      </c>
    </row>
    <row r="40" spans="2:16">
      <c r="B40" s="123">
        <v>24</v>
      </c>
      <c r="C40" s="105">
        <f t="shared" ca="1" si="10"/>
        <v>0.75449525371016368</v>
      </c>
      <c r="D40" s="124">
        <f t="shared" ca="1" si="11"/>
        <v>100.75449525371016</v>
      </c>
      <c r="E40" s="124">
        <f t="shared" ca="1" si="12"/>
        <v>150.23207813153289</v>
      </c>
      <c r="F40" s="124">
        <f t="shared" ca="1" si="0"/>
        <v>250.98657338524305</v>
      </c>
      <c r="G40" s="126">
        <f t="shared" ca="1" si="13"/>
        <v>250.98657338524305</v>
      </c>
      <c r="H40" s="124">
        <f t="shared" ca="1" si="6"/>
        <v>0</v>
      </c>
      <c r="I40" s="105">
        <f t="shared" ca="1" si="1"/>
        <v>0.98657338524304805</v>
      </c>
      <c r="J40" s="105">
        <f t="shared" ca="1" si="7"/>
        <v>1.8862381342754091</v>
      </c>
      <c r="K40" s="125">
        <f t="shared" ca="1" si="2"/>
        <v>101.8862381342754</v>
      </c>
      <c r="L40" s="124">
        <f t="shared" ca="1" si="8"/>
        <v>150.58019532883222</v>
      </c>
      <c r="M40" s="124">
        <f t="shared" ca="1" si="4"/>
        <v>252.46643346310762</v>
      </c>
      <c r="N40" s="92">
        <f t="shared" ca="1" si="9"/>
        <v>252.46643346310762</v>
      </c>
      <c r="O40" s="8">
        <f t="shared" ca="1" si="5"/>
        <v>0</v>
      </c>
      <c r="P40" s="106">
        <f t="shared" ca="1" si="3"/>
        <v>2.4664334631076201</v>
      </c>
    </row>
    <row r="41" spans="2:16">
      <c r="B41" s="123">
        <v>25</v>
      </c>
      <c r="C41" s="105">
        <f t="shared" ca="1" si="10"/>
        <v>0.10017456094827093</v>
      </c>
      <c r="D41" s="124">
        <f t="shared" ca="1" si="11"/>
        <v>100.10017456094828</v>
      </c>
      <c r="E41" s="124">
        <f t="shared" ca="1" si="12"/>
        <v>150.59194403114583</v>
      </c>
      <c r="F41" s="124">
        <f t="shared" ca="1" si="0"/>
        <v>250.69211859209412</v>
      </c>
      <c r="G41" s="126">
        <f t="shared" ca="1" si="13"/>
        <v>250.69211859209412</v>
      </c>
      <c r="H41" s="124">
        <f t="shared" ca="1" si="6"/>
        <v>0</v>
      </c>
      <c r="I41" s="105">
        <f t="shared" ca="1" si="1"/>
        <v>0.69211859209411841</v>
      </c>
      <c r="J41" s="105">
        <f t="shared" ca="1" si="7"/>
        <v>0.25043640237067732</v>
      </c>
      <c r="K41" s="125">
        <f t="shared" ca="1" si="2"/>
        <v>100.25043640237068</v>
      </c>
      <c r="L41" s="124">
        <f t="shared" ca="1" si="8"/>
        <v>151.47986007786457</v>
      </c>
      <c r="M41" s="124">
        <f t="shared" ca="1" si="4"/>
        <v>251.73029648023527</v>
      </c>
      <c r="N41" s="92">
        <f t="shared" ca="1" si="9"/>
        <v>251.73029648023527</v>
      </c>
      <c r="O41" s="8">
        <f t="shared" ca="1" si="5"/>
        <v>0</v>
      </c>
      <c r="P41" s="106">
        <f t="shared" ca="1" si="3"/>
        <v>1.7302964802352676</v>
      </c>
    </row>
    <row r="42" spans="2:16">
      <c r="B42" s="123">
        <v>26</v>
      </c>
      <c r="C42" s="105">
        <f t="shared" ca="1" si="10"/>
        <v>-0.75658852538371213</v>
      </c>
      <c r="D42" s="124">
        <f t="shared" ca="1" si="11"/>
        <v>99.243411474616295</v>
      </c>
      <c r="E42" s="124">
        <f t="shared" ca="1" si="12"/>
        <v>150.41527115525648</v>
      </c>
      <c r="F42" s="124">
        <f t="shared" ca="1" si="0"/>
        <v>249.65868262987277</v>
      </c>
      <c r="G42" s="126">
        <f t="shared" ca="1" si="13"/>
        <v>249.65868262987277</v>
      </c>
      <c r="H42" s="124">
        <f t="shared" ca="1" si="6"/>
        <v>0</v>
      </c>
      <c r="I42" s="105">
        <f t="shared" ca="1" si="1"/>
        <v>-0.34131737012722851</v>
      </c>
      <c r="J42" s="105">
        <f t="shared" ca="1" si="7"/>
        <v>-1.8914713134592804</v>
      </c>
      <c r="K42" s="125">
        <f t="shared" ca="1" si="2"/>
        <v>98.108528686540723</v>
      </c>
      <c r="L42" s="124">
        <f t="shared" ca="1" si="8"/>
        <v>151.03817788814115</v>
      </c>
      <c r="M42" s="124">
        <f t="shared" ca="1" si="4"/>
        <v>249.14670657468187</v>
      </c>
      <c r="N42" s="92">
        <f t="shared" ca="1" si="9"/>
        <v>249.14670657468187</v>
      </c>
      <c r="O42" s="8">
        <f t="shared" ca="1" si="5"/>
        <v>0</v>
      </c>
      <c r="P42" s="106">
        <f t="shared" ca="1" si="3"/>
        <v>-0.85329342531812813</v>
      </c>
    </row>
    <row r="43" spans="2:16">
      <c r="B43" s="123">
        <v>27</v>
      </c>
      <c r="C43" s="105">
        <f t="shared" ca="1" si="10"/>
        <v>0.13930325992502146</v>
      </c>
      <c r="D43" s="124">
        <f t="shared" ca="1" si="11"/>
        <v>100.13930325992501</v>
      </c>
      <c r="E43" s="124">
        <f t="shared" ca="1" si="12"/>
        <v>149.79520957792366</v>
      </c>
      <c r="F43" s="124">
        <f t="shared" ca="1" si="0"/>
        <v>249.93451283784867</v>
      </c>
      <c r="G43" s="126">
        <f t="shared" ca="1" si="13"/>
        <v>249.93451283784867</v>
      </c>
      <c r="H43" s="124">
        <f t="shared" ca="1" si="6"/>
        <v>0</v>
      </c>
      <c r="I43" s="105">
        <f t="shared" ca="1" si="1"/>
        <v>-6.5487162151327993E-2</v>
      </c>
      <c r="J43" s="105">
        <f t="shared" ca="1" si="7"/>
        <v>0.34825814981255365</v>
      </c>
      <c r="K43" s="125">
        <f t="shared" ca="1" si="2"/>
        <v>100.34825814981255</v>
      </c>
      <c r="L43" s="124">
        <f t="shared" ca="1" si="8"/>
        <v>149.48802394480913</v>
      </c>
      <c r="M43" s="124">
        <f t="shared" ca="1" si="4"/>
        <v>249.83628209462168</v>
      </c>
      <c r="N43" s="92">
        <f t="shared" ca="1" si="9"/>
        <v>249.83628209462168</v>
      </c>
      <c r="O43" s="8">
        <f t="shared" ca="1" si="5"/>
        <v>0</v>
      </c>
      <c r="P43" s="106">
        <f t="shared" ca="1" si="3"/>
        <v>-0.16371790537831998</v>
      </c>
    </row>
    <row r="44" spans="2:16">
      <c r="B44" s="123">
        <v>28</v>
      </c>
      <c r="C44" s="105">
        <f t="shared" ca="1" si="10"/>
        <v>-6.8493923792208866E-2</v>
      </c>
      <c r="D44" s="124">
        <f t="shared" ca="1" si="11"/>
        <v>99.931506076207796</v>
      </c>
      <c r="E44" s="124">
        <f t="shared" ca="1" si="12"/>
        <v>149.96070770270919</v>
      </c>
      <c r="F44" s="124">
        <f t="shared" ca="1" si="0"/>
        <v>249.89221377891698</v>
      </c>
      <c r="G44" s="126">
        <f t="shared" ca="1" si="13"/>
        <v>249.89221377891698</v>
      </c>
      <c r="H44" s="124">
        <f t="shared" ca="1" si="6"/>
        <v>0</v>
      </c>
      <c r="I44" s="105">
        <f t="shared" ca="1" si="1"/>
        <v>-0.10778622108301761</v>
      </c>
      <c r="J44" s="105">
        <f t="shared" ca="1" si="7"/>
        <v>-0.17123480948052217</v>
      </c>
      <c r="K44" s="125">
        <f t="shared" ca="1" si="2"/>
        <v>99.828765190519476</v>
      </c>
      <c r="L44" s="124">
        <f t="shared" ca="1" si="8"/>
        <v>149.90176925677301</v>
      </c>
      <c r="M44" s="124">
        <f t="shared" ca="1" si="4"/>
        <v>249.73053444729248</v>
      </c>
      <c r="N44" s="92">
        <f t="shared" ca="1" si="9"/>
        <v>249.73053444729248</v>
      </c>
      <c r="O44" s="8">
        <f t="shared" ca="1" si="5"/>
        <v>0</v>
      </c>
      <c r="P44" s="106">
        <f t="shared" ca="1" si="3"/>
        <v>-0.2694655527075156</v>
      </c>
    </row>
    <row r="45" spans="2:16">
      <c r="B45" s="123">
        <v>29</v>
      </c>
      <c r="C45" s="105">
        <f t="shared" ca="1" si="10"/>
        <v>-0.72016678954834279</v>
      </c>
      <c r="D45" s="124">
        <f t="shared" ca="1" si="11"/>
        <v>99.279833210451656</v>
      </c>
      <c r="E45" s="124">
        <f t="shared" ca="1" si="12"/>
        <v>149.93532826735017</v>
      </c>
      <c r="F45" s="124">
        <f t="shared" ca="1" si="0"/>
        <v>249.21516147780181</v>
      </c>
      <c r="G45" s="126">
        <f t="shared" ca="1" si="13"/>
        <v>249.21516147780181</v>
      </c>
      <c r="H45" s="124">
        <f t="shared" ca="1" si="6"/>
        <v>0</v>
      </c>
      <c r="I45" s="105">
        <f t="shared" ca="1" si="1"/>
        <v>-0.78483852219818573</v>
      </c>
      <c r="J45" s="105">
        <f t="shared" ca="1" si="7"/>
        <v>-1.8004169738708571</v>
      </c>
      <c r="K45" s="125">
        <f t="shared" ca="1" si="2"/>
        <v>98.199583026129147</v>
      </c>
      <c r="L45" s="124">
        <f t="shared" ca="1" si="8"/>
        <v>149.83832066837547</v>
      </c>
      <c r="M45" s="124">
        <f t="shared" ca="1" si="4"/>
        <v>248.03790369450462</v>
      </c>
      <c r="N45" s="92">
        <f t="shared" ca="1" si="9"/>
        <v>248.03790369450462</v>
      </c>
      <c r="O45" s="8">
        <f t="shared" ca="1" si="5"/>
        <v>0</v>
      </c>
      <c r="P45" s="106">
        <f t="shared" ca="1" si="3"/>
        <v>-1.9620963054953791</v>
      </c>
    </row>
    <row r="46" spans="2:16">
      <c r="B46" s="123">
        <v>30</v>
      </c>
      <c r="C46" s="105">
        <f t="shared" ca="1" si="10"/>
        <v>-0.90032758756138387</v>
      </c>
      <c r="D46" s="124">
        <f t="shared" ca="1" si="11"/>
        <v>99.099672412438622</v>
      </c>
      <c r="E46" s="124">
        <f t="shared" ca="1" si="12"/>
        <v>149.52909688668109</v>
      </c>
      <c r="F46" s="124">
        <f t="shared" ca="1" si="0"/>
        <v>248.62876929911971</v>
      </c>
      <c r="G46" s="126">
        <f t="shared" ca="1" si="13"/>
        <v>248.62876929911971</v>
      </c>
      <c r="H46" s="124">
        <f t="shared" ca="1" si="6"/>
        <v>0</v>
      </c>
      <c r="I46" s="105">
        <f t="shared" ca="1" si="1"/>
        <v>-1.3712307008802895</v>
      </c>
      <c r="J46" s="105">
        <f t="shared" ca="1" si="7"/>
        <v>-2.2508189689034594</v>
      </c>
      <c r="K46" s="125">
        <f t="shared" ca="1" si="2"/>
        <v>97.749181031096541</v>
      </c>
      <c r="L46" s="124">
        <f t="shared" ca="1" si="8"/>
        <v>148.82274221670278</v>
      </c>
      <c r="M46" s="124">
        <f t="shared" ca="1" si="4"/>
        <v>246.5719232477993</v>
      </c>
      <c r="N46" s="92">
        <f t="shared" ca="1" si="9"/>
        <v>246.5719232477993</v>
      </c>
      <c r="O46" s="8">
        <f t="shared" ca="1" si="5"/>
        <v>0</v>
      </c>
      <c r="P46" s="106">
        <f t="shared" ca="1" si="3"/>
        <v>-3.4280767522006954</v>
      </c>
    </row>
    <row r="47" spans="2:16">
      <c r="B47" s="123">
        <v>31</v>
      </c>
      <c r="C47" s="105">
        <f t="shared" ca="1" si="10"/>
        <v>-0.37660230734460498</v>
      </c>
      <c r="D47" s="124">
        <f t="shared" ca="1" si="11"/>
        <v>99.623397692655402</v>
      </c>
      <c r="E47" s="124">
        <f t="shared" ca="1" si="12"/>
        <v>149.17726157947183</v>
      </c>
      <c r="F47" s="124">
        <f t="shared" ca="1" si="0"/>
        <v>248.80065927212723</v>
      </c>
      <c r="G47" s="126">
        <f t="shared" ca="1" si="13"/>
        <v>248.80065927212723</v>
      </c>
      <c r="H47" s="124">
        <f t="shared" ca="1" si="6"/>
        <v>0</v>
      </c>
      <c r="I47" s="105">
        <f t="shared" ca="1" si="1"/>
        <v>-1.1993407278727659</v>
      </c>
      <c r="J47" s="105">
        <f t="shared" ca="1" si="7"/>
        <v>-0.94150576836151245</v>
      </c>
      <c r="K47" s="125">
        <f t="shared" ca="1" si="2"/>
        <v>99.058494231638491</v>
      </c>
      <c r="L47" s="124">
        <f t="shared" ca="1" si="8"/>
        <v>147.94315394867957</v>
      </c>
      <c r="M47" s="124">
        <f t="shared" ca="1" si="4"/>
        <v>247.00164818031806</v>
      </c>
      <c r="N47" s="92">
        <f t="shared" ca="1" si="9"/>
        <v>247.00164818031806</v>
      </c>
      <c r="O47" s="8">
        <f t="shared" ca="1" si="5"/>
        <v>0</v>
      </c>
      <c r="P47" s="106">
        <f t="shared" ca="1" si="3"/>
        <v>-2.9983518196819432</v>
      </c>
    </row>
    <row r="48" spans="2:16">
      <c r="B48" s="123">
        <v>32</v>
      </c>
      <c r="C48" s="105">
        <f t="shared" ca="1" si="10"/>
        <v>0.82141819667373794</v>
      </c>
      <c r="D48" s="124">
        <f t="shared" ca="1" si="11"/>
        <v>100.82141819667373</v>
      </c>
      <c r="E48" s="124">
        <f t="shared" ca="1" si="12"/>
        <v>149.28039556327633</v>
      </c>
      <c r="F48" s="124">
        <f t="shared" ca="1" si="0"/>
        <v>250.10181375995006</v>
      </c>
      <c r="G48" s="126">
        <f t="shared" ca="1" si="13"/>
        <v>250.10181375995006</v>
      </c>
      <c r="H48" s="124">
        <f t="shared" ca="1" si="6"/>
        <v>0</v>
      </c>
      <c r="I48" s="105">
        <f t="shared" ca="1" si="1"/>
        <v>0.10181375995006192</v>
      </c>
      <c r="J48" s="105">
        <f t="shared" ca="1" si="7"/>
        <v>2.053545491684345</v>
      </c>
      <c r="K48" s="125">
        <f t="shared" ca="1" si="2"/>
        <v>102.05354549168435</v>
      </c>
      <c r="L48" s="124">
        <f t="shared" ca="1" si="8"/>
        <v>148.20098890819082</v>
      </c>
      <c r="M48" s="124">
        <f t="shared" ca="1" si="4"/>
        <v>250.25453439987518</v>
      </c>
      <c r="N48" s="92">
        <f t="shared" ca="1" si="9"/>
        <v>250.25453439987518</v>
      </c>
      <c r="O48" s="8">
        <f t="shared" ca="1" si="5"/>
        <v>0</v>
      </c>
      <c r="P48" s="106">
        <f t="shared" ca="1" si="3"/>
        <v>0.25453439987518323</v>
      </c>
    </row>
    <row r="49" spans="2:16">
      <c r="B49" s="123">
        <v>33</v>
      </c>
      <c r="C49" s="105">
        <f t="shared" ca="1" si="10"/>
        <v>-0.32268361561608527</v>
      </c>
      <c r="D49" s="124">
        <f t="shared" ca="1" si="11"/>
        <v>99.677316384383914</v>
      </c>
      <c r="E49" s="124">
        <f t="shared" ca="1" si="12"/>
        <v>150.06108825597002</v>
      </c>
      <c r="F49" s="124">
        <f t="shared" ca="1" si="0"/>
        <v>249.73840464035393</v>
      </c>
      <c r="G49" s="126">
        <f t="shared" ca="1" si="13"/>
        <v>249.73840464035393</v>
      </c>
      <c r="H49" s="124">
        <f t="shared" ca="1" si="6"/>
        <v>0</v>
      </c>
      <c r="I49" s="105">
        <f t="shared" ca="1" si="1"/>
        <v>-0.26159535964606562</v>
      </c>
      <c r="J49" s="105">
        <f t="shared" ca="1" si="7"/>
        <v>-0.80670903904021318</v>
      </c>
      <c r="K49" s="125">
        <f t="shared" ca="1" si="2"/>
        <v>99.193290960959786</v>
      </c>
      <c r="L49" s="124">
        <f t="shared" ca="1" si="8"/>
        <v>150.15272063992509</v>
      </c>
      <c r="M49" s="124">
        <f t="shared" ca="1" si="4"/>
        <v>249.34601160088488</v>
      </c>
      <c r="N49" s="92">
        <f t="shared" ca="1" si="9"/>
        <v>249.34601160088488</v>
      </c>
      <c r="O49" s="8">
        <f t="shared" ca="1" si="5"/>
        <v>0</v>
      </c>
      <c r="P49" s="106">
        <f t="shared" ca="1" si="3"/>
        <v>-0.65398839911512141</v>
      </c>
    </row>
    <row r="50" spans="2:16">
      <c r="B50" s="123">
        <v>34</v>
      </c>
      <c r="C50" s="105">
        <f t="shared" ca="1" si="10"/>
        <v>-0.59621849754124479</v>
      </c>
      <c r="D50" s="124">
        <f t="shared" ca="1" si="11"/>
        <v>99.403781502458756</v>
      </c>
      <c r="E50" s="124">
        <f t="shared" ca="1" si="12"/>
        <v>149.84304278421234</v>
      </c>
      <c r="F50" s="124">
        <f t="shared" ca="1" si="0"/>
        <v>249.24682428667109</v>
      </c>
      <c r="G50" s="126">
        <f t="shared" ca="1" si="13"/>
        <v>249.24682428667109</v>
      </c>
      <c r="H50" s="124">
        <f t="shared" ca="1" si="6"/>
        <v>0</v>
      </c>
      <c r="I50" s="105">
        <f t="shared" ca="1" si="1"/>
        <v>-0.75317571332891475</v>
      </c>
      <c r="J50" s="105">
        <f t="shared" ca="1" si="7"/>
        <v>-1.4905462438531121</v>
      </c>
      <c r="K50" s="125">
        <f t="shared" ca="1" si="2"/>
        <v>98.509453756146883</v>
      </c>
      <c r="L50" s="124">
        <f t="shared" ca="1" si="8"/>
        <v>149.60760696053092</v>
      </c>
      <c r="M50" s="124">
        <f t="shared" ca="1" si="4"/>
        <v>248.1170607166778</v>
      </c>
      <c r="N50" s="92">
        <f t="shared" ca="1" si="9"/>
        <v>248.1170607166778</v>
      </c>
      <c r="O50" s="8">
        <f t="shared" ca="1" si="5"/>
        <v>0</v>
      </c>
      <c r="P50" s="106">
        <f t="shared" ca="1" si="3"/>
        <v>-1.8829392833222016</v>
      </c>
    </row>
    <row r="51" spans="2:16">
      <c r="B51" s="123">
        <v>35</v>
      </c>
      <c r="C51" s="105">
        <f t="shared" ca="1" si="10"/>
        <v>-0.48757881880928666</v>
      </c>
      <c r="D51" s="124">
        <f t="shared" ca="1" si="11"/>
        <v>99.512421181190717</v>
      </c>
      <c r="E51" s="124">
        <f t="shared" ca="1" si="12"/>
        <v>149.54809457200264</v>
      </c>
      <c r="F51" s="124">
        <f t="shared" ca="1" si="0"/>
        <v>249.06051575319336</v>
      </c>
      <c r="G51" s="126">
        <f t="shared" ca="1" si="13"/>
        <v>249.06051575319336</v>
      </c>
      <c r="H51" s="124">
        <f t="shared" ca="1" si="6"/>
        <v>0</v>
      </c>
      <c r="I51" s="105">
        <f t="shared" ca="1" si="1"/>
        <v>-0.93948424680664289</v>
      </c>
      <c r="J51" s="105">
        <f t="shared" ca="1" si="7"/>
        <v>-1.2189470470232167</v>
      </c>
      <c r="K51" s="125">
        <f t="shared" ca="1" si="2"/>
        <v>98.781052952976779</v>
      </c>
      <c r="L51" s="124">
        <f t="shared" ca="1" si="8"/>
        <v>148.87023643000668</v>
      </c>
      <c r="M51" s="124">
        <f t="shared" ca="1" si="4"/>
        <v>247.65128938298346</v>
      </c>
      <c r="N51" s="92">
        <f t="shared" ca="1" si="9"/>
        <v>247.65128938298346</v>
      </c>
      <c r="O51" s="8">
        <f t="shared" ca="1" si="5"/>
        <v>0</v>
      </c>
      <c r="P51" s="106">
        <f t="shared" ca="1" si="3"/>
        <v>-2.3487106170165362</v>
      </c>
    </row>
    <row r="52" spans="2:16" ht="13.8" thickBot="1">
      <c r="B52" s="127">
        <v>36</v>
      </c>
      <c r="C52" s="105">
        <f t="shared" ca="1" si="10"/>
        <v>3.9417954705550651E-2</v>
      </c>
      <c r="D52" s="124">
        <f t="shared" ca="1" si="11"/>
        <v>100.03941795470556</v>
      </c>
      <c r="E52" s="124">
        <f t="shared" ca="1" si="12"/>
        <v>149.436309451916</v>
      </c>
      <c r="F52" s="128">
        <f t="shared" ca="1" si="0"/>
        <v>249.47572740662156</v>
      </c>
      <c r="G52" s="126">
        <f t="shared" ca="1" si="13"/>
        <v>249.47572740662156</v>
      </c>
      <c r="H52" s="128">
        <f t="shared" ca="1" si="6"/>
        <v>0</v>
      </c>
      <c r="I52" s="111">
        <f t="shared" ca="1" si="1"/>
        <v>-0.52427259337844134</v>
      </c>
      <c r="J52" s="105">
        <f t="shared" ca="1" si="7"/>
        <v>9.8544886763876627E-2</v>
      </c>
      <c r="K52" s="129">
        <f t="shared" ca="1" si="2"/>
        <v>100.09854488676388</v>
      </c>
      <c r="L52" s="124">
        <f t="shared" ca="1" si="8"/>
        <v>148.59077362979008</v>
      </c>
      <c r="M52" s="128">
        <f t="shared" ca="1" si="4"/>
        <v>248.68931851655395</v>
      </c>
      <c r="N52" s="92">
        <f t="shared" ca="1" si="9"/>
        <v>248.68931851655395</v>
      </c>
      <c r="O52" s="109">
        <f t="shared" ca="1" si="5"/>
        <v>0</v>
      </c>
      <c r="P52" s="112">
        <f t="shared" ca="1" si="3"/>
        <v>-1.3106814834460465</v>
      </c>
    </row>
    <row r="53" spans="2:16">
      <c r="C53" s="105"/>
      <c r="E53" s="124"/>
    </row>
    <row r="54" spans="2:16">
      <c r="C54" s="105"/>
      <c r="E54" s="124"/>
    </row>
    <row r="55" spans="2:16">
      <c r="C55" s="105"/>
      <c r="E55" s="124"/>
    </row>
    <row r="56" spans="2:16">
      <c r="E56" s="124"/>
    </row>
    <row r="57" spans="2:16">
      <c r="E57" s="124"/>
    </row>
    <row r="58" spans="2:16">
      <c r="E58" s="124"/>
    </row>
    <row r="59" spans="2:16">
      <c r="E59" s="124"/>
    </row>
    <row r="60" spans="2:16">
      <c r="E60" s="124"/>
    </row>
    <row r="61" spans="2:16">
      <c r="E61" s="124"/>
    </row>
    <row r="62" spans="2:16">
      <c r="E62" s="124"/>
    </row>
    <row r="63" spans="2:16">
      <c r="E63" s="124"/>
    </row>
    <row r="64" spans="2:16">
      <c r="E64" s="124"/>
    </row>
    <row r="65" spans="5:5">
      <c r="E65" s="124"/>
    </row>
    <row r="66" spans="5:5">
      <c r="E66" s="124"/>
    </row>
    <row r="67" spans="5:5">
      <c r="E67" s="124"/>
    </row>
    <row r="68" spans="5:5">
      <c r="E68" s="124"/>
    </row>
    <row r="69" spans="5:5">
      <c r="E69" s="124"/>
    </row>
    <row r="70" spans="5:5">
      <c r="E70" s="124"/>
    </row>
    <row r="71" spans="5:5">
      <c r="E71" s="124"/>
    </row>
    <row r="72" spans="5:5">
      <c r="E72" s="124"/>
    </row>
    <row r="73" spans="5:5">
      <c r="E73" s="124"/>
    </row>
    <row r="74" spans="5:5">
      <c r="E74" s="124"/>
    </row>
    <row r="75" spans="5:5">
      <c r="E75" s="124"/>
    </row>
    <row r="76" spans="5:5">
      <c r="E76" s="124"/>
    </row>
    <row r="77" spans="5:5">
      <c r="E77" s="124"/>
    </row>
  </sheetData>
  <pageMargins left="0.75" right="0.75" top="1" bottom="1" header="0.5" footer="0.5"/>
  <pageSetup paperSize="9" orientation="landscape" cellComments="asDisplayed" horizontalDpi="200" verticalDpi="2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F237-D4CB-4BA4-9C9C-AC7E7F3AC1DB}">
  <dimension ref="A1:O54"/>
  <sheetViews>
    <sheetView workbookViewId="0">
      <selection activeCell="P27" sqref="P27"/>
    </sheetView>
  </sheetViews>
  <sheetFormatPr defaultRowHeight="13.2"/>
  <cols>
    <col min="1" max="1" width="3.77734375" style="2" customWidth="1"/>
    <col min="2" max="2" width="10.44140625" style="2" customWidth="1"/>
    <col min="3" max="3" width="10.109375" style="2" customWidth="1"/>
    <col min="4" max="5" width="8.88671875" style="2"/>
    <col min="6" max="6" width="1.6640625" style="2" customWidth="1"/>
    <col min="7" max="7" width="4.109375" style="2" customWidth="1"/>
    <col min="8" max="8" width="6.44140625" style="2" customWidth="1"/>
    <col min="9" max="9" width="7.109375" style="2" customWidth="1"/>
    <col min="10" max="10" width="5.33203125" style="2" customWidth="1"/>
    <col min="11" max="11" width="1.88671875" style="2" customWidth="1"/>
    <col min="12" max="14" width="8.88671875" style="2"/>
    <col min="15" max="15" width="14.88671875" style="2" customWidth="1"/>
    <col min="16" max="257" width="8.88671875" style="2"/>
    <col min="258" max="258" width="10.44140625" style="2" customWidth="1"/>
    <col min="259" max="259" width="10.109375" style="2" customWidth="1"/>
    <col min="260" max="261" width="8.88671875" style="2"/>
    <col min="262" max="262" width="1.6640625" style="2" customWidth="1"/>
    <col min="263" max="263" width="4.109375" style="2" customWidth="1"/>
    <col min="264" max="264" width="6.44140625" style="2" customWidth="1"/>
    <col min="265" max="265" width="7.109375" style="2" customWidth="1"/>
    <col min="266" max="266" width="5.33203125" style="2" customWidth="1"/>
    <col min="267" max="267" width="1.88671875" style="2" customWidth="1"/>
    <col min="268" max="270" width="8.88671875" style="2"/>
    <col min="271" max="271" width="14.88671875" style="2" customWidth="1"/>
    <col min="272" max="513" width="8.88671875" style="2"/>
    <col min="514" max="514" width="10.44140625" style="2" customWidth="1"/>
    <col min="515" max="515" width="10.109375" style="2" customWidth="1"/>
    <col min="516" max="517" width="8.88671875" style="2"/>
    <col min="518" max="518" width="1.6640625" style="2" customWidth="1"/>
    <col min="519" max="519" width="4.109375" style="2" customWidth="1"/>
    <col min="520" max="520" width="6.44140625" style="2" customWidth="1"/>
    <col min="521" max="521" width="7.109375" style="2" customWidth="1"/>
    <col min="522" max="522" width="5.33203125" style="2" customWidth="1"/>
    <col min="523" max="523" width="1.88671875" style="2" customWidth="1"/>
    <col min="524" max="526" width="8.88671875" style="2"/>
    <col min="527" max="527" width="14.88671875" style="2" customWidth="1"/>
    <col min="528" max="769" width="8.88671875" style="2"/>
    <col min="770" max="770" width="10.44140625" style="2" customWidth="1"/>
    <col min="771" max="771" width="10.109375" style="2" customWidth="1"/>
    <col min="772" max="773" width="8.88671875" style="2"/>
    <col min="774" max="774" width="1.6640625" style="2" customWidth="1"/>
    <col min="775" max="775" width="4.109375" style="2" customWidth="1"/>
    <col min="776" max="776" width="6.44140625" style="2" customWidth="1"/>
    <col min="777" max="777" width="7.109375" style="2" customWidth="1"/>
    <col min="778" max="778" width="5.33203125" style="2" customWidth="1"/>
    <col min="779" max="779" width="1.88671875" style="2" customWidth="1"/>
    <col min="780" max="782" width="8.88671875" style="2"/>
    <col min="783" max="783" width="14.88671875" style="2" customWidth="1"/>
    <col min="784" max="1025" width="8.88671875" style="2"/>
    <col min="1026" max="1026" width="10.44140625" style="2" customWidth="1"/>
    <col min="1027" max="1027" width="10.109375" style="2" customWidth="1"/>
    <col min="1028" max="1029" width="8.88671875" style="2"/>
    <col min="1030" max="1030" width="1.6640625" style="2" customWidth="1"/>
    <col min="1031" max="1031" width="4.109375" style="2" customWidth="1"/>
    <col min="1032" max="1032" width="6.44140625" style="2" customWidth="1"/>
    <col min="1033" max="1033" width="7.109375" style="2" customWidth="1"/>
    <col min="1034" max="1034" width="5.33203125" style="2" customWidth="1"/>
    <col min="1035" max="1035" width="1.88671875" style="2" customWidth="1"/>
    <col min="1036" max="1038" width="8.88671875" style="2"/>
    <col min="1039" max="1039" width="14.88671875" style="2" customWidth="1"/>
    <col min="1040" max="1281" width="8.88671875" style="2"/>
    <col min="1282" max="1282" width="10.44140625" style="2" customWidth="1"/>
    <col min="1283" max="1283" width="10.109375" style="2" customWidth="1"/>
    <col min="1284" max="1285" width="8.88671875" style="2"/>
    <col min="1286" max="1286" width="1.6640625" style="2" customWidth="1"/>
    <col min="1287" max="1287" width="4.109375" style="2" customWidth="1"/>
    <col min="1288" max="1288" width="6.44140625" style="2" customWidth="1"/>
    <col min="1289" max="1289" width="7.109375" style="2" customWidth="1"/>
    <col min="1290" max="1290" width="5.33203125" style="2" customWidth="1"/>
    <col min="1291" max="1291" width="1.88671875" style="2" customWidth="1"/>
    <col min="1292" max="1294" width="8.88671875" style="2"/>
    <col min="1295" max="1295" width="14.88671875" style="2" customWidth="1"/>
    <col min="1296" max="1537" width="8.88671875" style="2"/>
    <col min="1538" max="1538" width="10.44140625" style="2" customWidth="1"/>
    <col min="1539" max="1539" width="10.109375" style="2" customWidth="1"/>
    <col min="1540" max="1541" width="8.88671875" style="2"/>
    <col min="1542" max="1542" width="1.6640625" style="2" customWidth="1"/>
    <col min="1543" max="1543" width="4.109375" style="2" customWidth="1"/>
    <col min="1544" max="1544" width="6.44140625" style="2" customWidth="1"/>
    <col min="1545" max="1545" width="7.109375" style="2" customWidth="1"/>
    <col min="1546" max="1546" width="5.33203125" style="2" customWidth="1"/>
    <col min="1547" max="1547" width="1.88671875" style="2" customWidth="1"/>
    <col min="1548" max="1550" width="8.88671875" style="2"/>
    <col min="1551" max="1551" width="14.88671875" style="2" customWidth="1"/>
    <col min="1552" max="1793" width="8.88671875" style="2"/>
    <col min="1794" max="1794" width="10.44140625" style="2" customWidth="1"/>
    <col min="1795" max="1795" width="10.109375" style="2" customWidth="1"/>
    <col min="1796" max="1797" width="8.88671875" style="2"/>
    <col min="1798" max="1798" width="1.6640625" style="2" customWidth="1"/>
    <col min="1799" max="1799" width="4.109375" style="2" customWidth="1"/>
    <col min="1800" max="1800" width="6.44140625" style="2" customWidth="1"/>
    <col min="1801" max="1801" width="7.109375" style="2" customWidth="1"/>
    <col min="1802" max="1802" width="5.33203125" style="2" customWidth="1"/>
    <col min="1803" max="1803" width="1.88671875" style="2" customWidth="1"/>
    <col min="1804" max="1806" width="8.88671875" style="2"/>
    <col min="1807" max="1807" width="14.88671875" style="2" customWidth="1"/>
    <col min="1808" max="2049" width="8.88671875" style="2"/>
    <col min="2050" max="2050" width="10.44140625" style="2" customWidth="1"/>
    <col min="2051" max="2051" width="10.109375" style="2" customWidth="1"/>
    <col min="2052" max="2053" width="8.88671875" style="2"/>
    <col min="2054" max="2054" width="1.6640625" style="2" customWidth="1"/>
    <col min="2055" max="2055" width="4.109375" style="2" customWidth="1"/>
    <col min="2056" max="2056" width="6.44140625" style="2" customWidth="1"/>
    <col min="2057" max="2057" width="7.109375" style="2" customWidth="1"/>
    <col min="2058" max="2058" width="5.33203125" style="2" customWidth="1"/>
    <col min="2059" max="2059" width="1.88671875" style="2" customWidth="1"/>
    <col min="2060" max="2062" width="8.88671875" style="2"/>
    <col min="2063" max="2063" width="14.88671875" style="2" customWidth="1"/>
    <col min="2064" max="2305" width="8.88671875" style="2"/>
    <col min="2306" max="2306" width="10.44140625" style="2" customWidth="1"/>
    <col min="2307" max="2307" width="10.109375" style="2" customWidth="1"/>
    <col min="2308" max="2309" width="8.88671875" style="2"/>
    <col min="2310" max="2310" width="1.6640625" style="2" customWidth="1"/>
    <col min="2311" max="2311" width="4.109375" style="2" customWidth="1"/>
    <col min="2312" max="2312" width="6.44140625" style="2" customWidth="1"/>
    <col min="2313" max="2313" width="7.109375" style="2" customWidth="1"/>
    <col min="2314" max="2314" width="5.33203125" style="2" customWidth="1"/>
    <col min="2315" max="2315" width="1.88671875" style="2" customWidth="1"/>
    <col min="2316" max="2318" width="8.88671875" style="2"/>
    <col min="2319" max="2319" width="14.88671875" style="2" customWidth="1"/>
    <col min="2320" max="2561" width="8.88671875" style="2"/>
    <col min="2562" max="2562" width="10.44140625" style="2" customWidth="1"/>
    <col min="2563" max="2563" width="10.109375" style="2" customWidth="1"/>
    <col min="2564" max="2565" width="8.88671875" style="2"/>
    <col min="2566" max="2566" width="1.6640625" style="2" customWidth="1"/>
    <col min="2567" max="2567" width="4.109375" style="2" customWidth="1"/>
    <col min="2568" max="2568" width="6.44140625" style="2" customWidth="1"/>
    <col min="2569" max="2569" width="7.109375" style="2" customWidth="1"/>
    <col min="2570" max="2570" width="5.33203125" style="2" customWidth="1"/>
    <col min="2571" max="2571" width="1.88671875" style="2" customWidth="1"/>
    <col min="2572" max="2574" width="8.88671875" style="2"/>
    <col min="2575" max="2575" width="14.88671875" style="2" customWidth="1"/>
    <col min="2576" max="2817" width="8.88671875" style="2"/>
    <col min="2818" max="2818" width="10.44140625" style="2" customWidth="1"/>
    <col min="2819" max="2819" width="10.109375" style="2" customWidth="1"/>
    <col min="2820" max="2821" width="8.88671875" style="2"/>
    <col min="2822" max="2822" width="1.6640625" style="2" customWidth="1"/>
    <col min="2823" max="2823" width="4.109375" style="2" customWidth="1"/>
    <col min="2824" max="2824" width="6.44140625" style="2" customWidth="1"/>
    <col min="2825" max="2825" width="7.109375" style="2" customWidth="1"/>
    <col min="2826" max="2826" width="5.33203125" style="2" customWidth="1"/>
    <col min="2827" max="2827" width="1.88671875" style="2" customWidth="1"/>
    <col min="2828" max="2830" width="8.88671875" style="2"/>
    <col min="2831" max="2831" width="14.88671875" style="2" customWidth="1"/>
    <col min="2832" max="3073" width="8.88671875" style="2"/>
    <col min="3074" max="3074" width="10.44140625" style="2" customWidth="1"/>
    <col min="3075" max="3075" width="10.109375" style="2" customWidth="1"/>
    <col min="3076" max="3077" width="8.88671875" style="2"/>
    <col min="3078" max="3078" width="1.6640625" style="2" customWidth="1"/>
    <col min="3079" max="3079" width="4.109375" style="2" customWidth="1"/>
    <col min="3080" max="3080" width="6.44140625" style="2" customWidth="1"/>
    <col min="3081" max="3081" width="7.109375" style="2" customWidth="1"/>
    <col min="3082" max="3082" width="5.33203125" style="2" customWidth="1"/>
    <col min="3083" max="3083" width="1.88671875" style="2" customWidth="1"/>
    <col min="3084" max="3086" width="8.88671875" style="2"/>
    <col min="3087" max="3087" width="14.88671875" style="2" customWidth="1"/>
    <col min="3088" max="3329" width="8.88671875" style="2"/>
    <col min="3330" max="3330" width="10.44140625" style="2" customWidth="1"/>
    <col min="3331" max="3331" width="10.109375" style="2" customWidth="1"/>
    <col min="3332" max="3333" width="8.88671875" style="2"/>
    <col min="3334" max="3334" width="1.6640625" style="2" customWidth="1"/>
    <col min="3335" max="3335" width="4.109375" style="2" customWidth="1"/>
    <col min="3336" max="3336" width="6.44140625" style="2" customWidth="1"/>
    <col min="3337" max="3337" width="7.109375" style="2" customWidth="1"/>
    <col min="3338" max="3338" width="5.33203125" style="2" customWidth="1"/>
    <col min="3339" max="3339" width="1.88671875" style="2" customWidth="1"/>
    <col min="3340" max="3342" width="8.88671875" style="2"/>
    <col min="3343" max="3343" width="14.88671875" style="2" customWidth="1"/>
    <col min="3344" max="3585" width="8.88671875" style="2"/>
    <col min="3586" max="3586" width="10.44140625" style="2" customWidth="1"/>
    <col min="3587" max="3587" width="10.109375" style="2" customWidth="1"/>
    <col min="3588" max="3589" width="8.88671875" style="2"/>
    <col min="3590" max="3590" width="1.6640625" style="2" customWidth="1"/>
    <col min="3591" max="3591" width="4.109375" style="2" customWidth="1"/>
    <col min="3592" max="3592" width="6.44140625" style="2" customWidth="1"/>
    <col min="3593" max="3593" width="7.109375" style="2" customWidth="1"/>
    <col min="3594" max="3594" width="5.33203125" style="2" customWidth="1"/>
    <col min="3595" max="3595" width="1.88671875" style="2" customWidth="1"/>
    <col min="3596" max="3598" width="8.88671875" style="2"/>
    <col min="3599" max="3599" width="14.88671875" style="2" customWidth="1"/>
    <col min="3600" max="3841" width="8.88671875" style="2"/>
    <col min="3842" max="3842" width="10.44140625" style="2" customWidth="1"/>
    <col min="3843" max="3843" width="10.109375" style="2" customWidth="1"/>
    <col min="3844" max="3845" width="8.88671875" style="2"/>
    <col min="3846" max="3846" width="1.6640625" style="2" customWidth="1"/>
    <col min="3847" max="3847" width="4.109375" style="2" customWidth="1"/>
    <col min="3848" max="3848" width="6.44140625" style="2" customWidth="1"/>
    <col min="3849" max="3849" width="7.109375" style="2" customWidth="1"/>
    <col min="3850" max="3850" width="5.33203125" style="2" customWidth="1"/>
    <col min="3851" max="3851" width="1.88671875" style="2" customWidth="1"/>
    <col min="3852" max="3854" width="8.88671875" style="2"/>
    <col min="3855" max="3855" width="14.88671875" style="2" customWidth="1"/>
    <col min="3856" max="4097" width="8.88671875" style="2"/>
    <col min="4098" max="4098" width="10.44140625" style="2" customWidth="1"/>
    <col min="4099" max="4099" width="10.109375" style="2" customWidth="1"/>
    <col min="4100" max="4101" width="8.88671875" style="2"/>
    <col min="4102" max="4102" width="1.6640625" style="2" customWidth="1"/>
    <col min="4103" max="4103" width="4.109375" style="2" customWidth="1"/>
    <col min="4104" max="4104" width="6.44140625" style="2" customWidth="1"/>
    <col min="4105" max="4105" width="7.109375" style="2" customWidth="1"/>
    <col min="4106" max="4106" width="5.33203125" style="2" customWidth="1"/>
    <col min="4107" max="4107" width="1.88671875" style="2" customWidth="1"/>
    <col min="4108" max="4110" width="8.88671875" style="2"/>
    <col min="4111" max="4111" width="14.88671875" style="2" customWidth="1"/>
    <col min="4112" max="4353" width="8.88671875" style="2"/>
    <col min="4354" max="4354" width="10.44140625" style="2" customWidth="1"/>
    <col min="4355" max="4355" width="10.109375" style="2" customWidth="1"/>
    <col min="4356" max="4357" width="8.88671875" style="2"/>
    <col min="4358" max="4358" width="1.6640625" style="2" customWidth="1"/>
    <col min="4359" max="4359" width="4.109375" style="2" customWidth="1"/>
    <col min="4360" max="4360" width="6.44140625" style="2" customWidth="1"/>
    <col min="4361" max="4361" width="7.109375" style="2" customWidth="1"/>
    <col min="4362" max="4362" width="5.33203125" style="2" customWidth="1"/>
    <col min="4363" max="4363" width="1.88671875" style="2" customWidth="1"/>
    <col min="4364" max="4366" width="8.88671875" style="2"/>
    <col min="4367" max="4367" width="14.88671875" style="2" customWidth="1"/>
    <col min="4368" max="4609" width="8.88671875" style="2"/>
    <col min="4610" max="4610" width="10.44140625" style="2" customWidth="1"/>
    <col min="4611" max="4611" width="10.109375" style="2" customWidth="1"/>
    <col min="4612" max="4613" width="8.88671875" style="2"/>
    <col min="4614" max="4614" width="1.6640625" style="2" customWidth="1"/>
    <col min="4615" max="4615" width="4.109375" style="2" customWidth="1"/>
    <col min="4616" max="4616" width="6.44140625" style="2" customWidth="1"/>
    <col min="4617" max="4617" width="7.109375" style="2" customWidth="1"/>
    <col min="4618" max="4618" width="5.33203125" style="2" customWidth="1"/>
    <col min="4619" max="4619" width="1.88671875" style="2" customWidth="1"/>
    <col min="4620" max="4622" width="8.88671875" style="2"/>
    <col min="4623" max="4623" width="14.88671875" style="2" customWidth="1"/>
    <col min="4624" max="4865" width="8.88671875" style="2"/>
    <col min="4866" max="4866" width="10.44140625" style="2" customWidth="1"/>
    <col min="4867" max="4867" width="10.109375" style="2" customWidth="1"/>
    <col min="4868" max="4869" width="8.88671875" style="2"/>
    <col min="4870" max="4870" width="1.6640625" style="2" customWidth="1"/>
    <col min="4871" max="4871" width="4.109375" style="2" customWidth="1"/>
    <col min="4872" max="4872" width="6.44140625" style="2" customWidth="1"/>
    <col min="4873" max="4873" width="7.109375" style="2" customWidth="1"/>
    <col min="4874" max="4874" width="5.33203125" style="2" customWidth="1"/>
    <col min="4875" max="4875" width="1.88671875" style="2" customWidth="1"/>
    <col min="4876" max="4878" width="8.88671875" style="2"/>
    <col min="4879" max="4879" width="14.88671875" style="2" customWidth="1"/>
    <col min="4880" max="5121" width="8.88671875" style="2"/>
    <col min="5122" max="5122" width="10.44140625" style="2" customWidth="1"/>
    <col min="5123" max="5123" width="10.109375" style="2" customWidth="1"/>
    <col min="5124" max="5125" width="8.88671875" style="2"/>
    <col min="5126" max="5126" width="1.6640625" style="2" customWidth="1"/>
    <col min="5127" max="5127" width="4.109375" style="2" customWidth="1"/>
    <col min="5128" max="5128" width="6.44140625" style="2" customWidth="1"/>
    <col min="5129" max="5129" width="7.109375" style="2" customWidth="1"/>
    <col min="5130" max="5130" width="5.33203125" style="2" customWidth="1"/>
    <col min="5131" max="5131" width="1.88671875" style="2" customWidth="1"/>
    <col min="5132" max="5134" width="8.88671875" style="2"/>
    <col min="5135" max="5135" width="14.88671875" style="2" customWidth="1"/>
    <col min="5136" max="5377" width="8.88671875" style="2"/>
    <col min="5378" max="5378" width="10.44140625" style="2" customWidth="1"/>
    <col min="5379" max="5379" width="10.109375" style="2" customWidth="1"/>
    <col min="5380" max="5381" width="8.88671875" style="2"/>
    <col min="5382" max="5382" width="1.6640625" style="2" customWidth="1"/>
    <col min="5383" max="5383" width="4.109375" style="2" customWidth="1"/>
    <col min="5384" max="5384" width="6.44140625" style="2" customWidth="1"/>
    <col min="5385" max="5385" width="7.109375" style="2" customWidth="1"/>
    <col min="5386" max="5386" width="5.33203125" style="2" customWidth="1"/>
    <col min="5387" max="5387" width="1.88671875" style="2" customWidth="1"/>
    <col min="5388" max="5390" width="8.88671875" style="2"/>
    <col min="5391" max="5391" width="14.88671875" style="2" customWidth="1"/>
    <col min="5392" max="5633" width="8.88671875" style="2"/>
    <col min="5634" max="5634" width="10.44140625" style="2" customWidth="1"/>
    <col min="5635" max="5635" width="10.109375" style="2" customWidth="1"/>
    <col min="5636" max="5637" width="8.88671875" style="2"/>
    <col min="5638" max="5638" width="1.6640625" style="2" customWidth="1"/>
    <col min="5639" max="5639" width="4.109375" style="2" customWidth="1"/>
    <col min="5640" max="5640" width="6.44140625" style="2" customWidth="1"/>
    <col min="5641" max="5641" width="7.109375" style="2" customWidth="1"/>
    <col min="5642" max="5642" width="5.33203125" style="2" customWidth="1"/>
    <col min="5643" max="5643" width="1.88671875" style="2" customWidth="1"/>
    <col min="5644" max="5646" width="8.88671875" style="2"/>
    <col min="5647" max="5647" width="14.88671875" style="2" customWidth="1"/>
    <col min="5648" max="5889" width="8.88671875" style="2"/>
    <col min="5890" max="5890" width="10.44140625" style="2" customWidth="1"/>
    <col min="5891" max="5891" width="10.109375" style="2" customWidth="1"/>
    <col min="5892" max="5893" width="8.88671875" style="2"/>
    <col min="5894" max="5894" width="1.6640625" style="2" customWidth="1"/>
    <col min="5895" max="5895" width="4.109375" style="2" customWidth="1"/>
    <col min="5896" max="5896" width="6.44140625" style="2" customWidth="1"/>
    <col min="5897" max="5897" width="7.109375" style="2" customWidth="1"/>
    <col min="5898" max="5898" width="5.33203125" style="2" customWidth="1"/>
    <col min="5899" max="5899" width="1.88671875" style="2" customWidth="1"/>
    <col min="5900" max="5902" width="8.88671875" style="2"/>
    <col min="5903" max="5903" width="14.88671875" style="2" customWidth="1"/>
    <col min="5904" max="6145" width="8.88671875" style="2"/>
    <col min="6146" max="6146" width="10.44140625" style="2" customWidth="1"/>
    <col min="6147" max="6147" width="10.109375" style="2" customWidth="1"/>
    <col min="6148" max="6149" width="8.88671875" style="2"/>
    <col min="6150" max="6150" width="1.6640625" style="2" customWidth="1"/>
    <col min="6151" max="6151" width="4.109375" style="2" customWidth="1"/>
    <col min="6152" max="6152" width="6.44140625" style="2" customWidth="1"/>
    <col min="6153" max="6153" width="7.109375" style="2" customWidth="1"/>
    <col min="6154" max="6154" width="5.33203125" style="2" customWidth="1"/>
    <col min="6155" max="6155" width="1.88671875" style="2" customWidth="1"/>
    <col min="6156" max="6158" width="8.88671875" style="2"/>
    <col min="6159" max="6159" width="14.88671875" style="2" customWidth="1"/>
    <col min="6160" max="6401" width="8.88671875" style="2"/>
    <col min="6402" max="6402" width="10.44140625" style="2" customWidth="1"/>
    <col min="6403" max="6403" width="10.109375" style="2" customWidth="1"/>
    <col min="6404" max="6405" width="8.88671875" style="2"/>
    <col min="6406" max="6406" width="1.6640625" style="2" customWidth="1"/>
    <col min="6407" max="6407" width="4.109375" style="2" customWidth="1"/>
    <col min="6408" max="6408" width="6.44140625" style="2" customWidth="1"/>
    <col min="6409" max="6409" width="7.109375" style="2" customWidth="1"/>
    <col min="6410" max="6410" width="5.33203125" style="2" customWidth="1"/>
    <col min="6411" max="6411" width="1.88671875" style="2" customWidth="1"/>
    <col min="6412" max="6414" width="8.88671875" style="2"/>
    <col min="6415" max="6415" width="14.88671875" style="2" customWidth="1"/>
    <col min="6416" max="6657" width="8.88671875" style="2"/>
    <col min="6658" max="6658" width="10.44140625" style="2" customWidth="1"/>
    <col min="6659" max="6659" width="10.109375" style="2" customWidth="1"/>
    <col min="6660" max="6661" width="8.88671875" style="2"/>
    <col min="6662" max="6662" width="1.6640625" style="2" customWidth="1"/>
    <col min="6663" max="6663" width="4.109375" style="2" customWidth="1"/>
    <col min="6664" max="6664" width="6.44140625" style="2" customWidth="1"/>
    <col min="6665" max="6665" width="7.109375" style="2" customWidth="1"/>
    <col min="6666" max="6666" width="5.33203125" style="2" customWidth="1"/>
    <col min="6667" max="6667" width="1.88671875" style="2" customWidth="1"/>
    <col min="6668" max="6670" width="8.88671875" style="2"/>
    <col min="6671" max="6671" width="14.88671875" style="2" customWidth="1"/>
    <col min="6672" max="6913" width="8.88671875" style="2"/>
    <col min="6914" max="6914" width="10.44140625" style="2" customWidth="1"/>
    <col min="6915" max="6915" width="10.109375" style="2" customWidth="1"/>
    <col min="6916" max="6917" width="8.88671875" style="2"/>
    <col min="6918" max="6918" width="1.6640625" style="2" customWidth="1"/>
    <col min="6919" max="6919" width="4.109375" style="2" customWidth="1"/>
    <col min="6920" max="6920" width="6.44140625" style="2" customWidth="1"/>
    <col min="6921" max="6921" width="7.109375" style="2" customWidth="1"/>
    <col min="6922" max="6922" width="5.33203125" style="2" customWidth="1"/>
    <col min="6923" max="6923" width="1.88671875" style="2" customWidth="1"/>
    <col min="6924" max="6926" width="8.88671875" style="2"/>
    <col min="6927" max="6927" width="14.88671875" style="2" customWidth="1"/>
    <col min="6928" max="7169" width="8.88671875" style="2"/>
    <col min="7170" max="7170" width="10.44140625" style="2" customWidth="1"/>
    <col min="7171" max="7171" width="10.109375" style="2" customWidth="1"/>
    <col min="7172" max="7173" width="8.88671875" style="2"/>
    <col min="7174" max="7174" width="1.6640625" style="2" customWidth="1"/>
    <col min="7175" max="7175" width="4.109375" style="2" customWidth="1"/>
    <col min="7176" max="7176" width="6.44140625" style="2" customWidth="1"/>
    <col min="7177" max="7177" width="7.109375" style="2" customWidth="1"/>
    <col min="7178" max="7178" width="5.33203125" style="2" customWidth="1"/>
    <col min="7179" max="7179" width="1.88671875" style="2" customWidth="1"/>
    <col min="7180" max="7182" width="8.88671875" style="2"/>
    <col min="7183" max="7183" width="14.88671875" style="2" customWidth="1"/>
    <col min="7184" max="7425" width="8.88671875" style="2"/>
    <col min="7426" max="7426" width="10.44140625" style="2" customWidth="1"/>
    <col min="7427" max="7427" width="10.109375" style="2" customWidth="1"/>
    <col min="7428" max="7429" width="8.88671875" style="2"/>
    <col min="7430" max="7430" width="1.6640625" style="2" customWidth="1"/>
    <col min="7431" max="7431" width="4.109375" style="2" customWidth="1"/>
    <col min="7432" max="7432" width="6.44140625" style="2" customWidth="1"/>
    <col min="7433" max="7433" width="7.109375" style="2" customWidth="1"/>
    <col min="7434" max="7434" width="5.33203125" style="2" customWidth="1"/>
    <col min="7435" max="7435" width="1.88671875" style="2" customWidth="1"/>
    <col min="7436" max="7438" width="8.88671875" style="2"/>
    <col min="7439" max="7439" width="14.88671875" style="2" customWidth="1"/>
    <col min="7440" max="7681" width="8.88671875" style="2"/>
    <col min="7682" max="7682" width="10.44140625" style="2" customWidth="1"/>
    <col min="7683" max="7683" width="10.109375" style="2" customWidth="1"/>
    <col min="7684" max="7685" width="8.88671875" style="2"/>
    <col min="7686" max="7686" width="1.6640625" style="2" customWidth="1"/>
    <col min="7687" max="7687" width="4.109375" style="2" customWidth="1"/>
    <col min="7688" max="7688" width="6.44140625" style="2" customWidth="1"/>
    <col min="7689" max="7689" width="7.109375" style="2" customWidth="1"/>
    <col min="7690" max="7690" width="5.33203125" style="2" customWidth="1"/>
    <col min="7691" max="7691" width="1.88671875" style="2" customWidth="1"/>
    <col min="7692" max="7694" width="8.88671875" style="2"/>
    <col min="7695" max="7695" width="14.88671875" style="2" customWidth="1"/>
    <col min="7696" max="7937" width="8.88671875" style="2"/>
    <col min="7938" max="7938" width="10.44140625" style="2" customWidth="1"/>
    <col min="7939" max="7939" width="10.109375" style="2" customWidth="1"/>
    <col min="7940" max="7941" width="8.88671875" style="2"/>
    <col min="7942" max="7942" width="1.6640625" style="2" customWidth="1"/>
    <col min="7943" max="7943" width="4.109375" style="2" customWidth="1"/>
    <col min="7944" max="7944" width="6.44140625" style="2" customWidth="1"/>
    <col min="7945" max="7945" width="7.109375" style="2" customWidth="1"/>
    <col min="7946" max="7946" width="5.33203125" style="2" customWidth="1"/>
    <col min="7947" max="7947" width="1.88671875" style="2" customWidth="1"/>
    <col min="7948" max="7950" width="8.88671875" style="2"/>
    <col min="7951" max="7951" width="14.88671875" style="2" customWidth="1"/>
    <col min="7952" max="8193" width="8.88671875" style="2"/>
    <col min="8194" max="8194" width="10.44140625" style="2" customWidth="1"/>
    <col min="8195" max="8195" width="10.109375" style="2" customWidth="1"/>
    <col min="8196" max="8197" width="8.88671875" style="2"/>
    <col min="8198" max="8198" width="1.6640625" style="2" customWidth="1"/>
    <col min="8199" max="8199" width="4.109375" style="2" customWidth="1"/>
    <col min="8200" max="8200" width="6.44140625" style="2" customWidth="1"/>
    <col min="8201" max="8201" width="7.109375" style="2" customWidth="1"/>
    <col min="8202" max="8202" width="5.33203125" style="2" customWidth="1"/>
    <col min="8203" max="8203" width="1.88671875" style="2" customWidth="1"/>
    <col min="8204" max="8206" width="8.88671875" style="2"/>
    <col min="8207" max="8207" width="14.88671875" style="2" customWidth="1"/>
    <col min="8208" max="8449" width="8.88671875" style="2"/>
    <col min="8450" max="8450" width="10.44140625" style="2" customWidth="1"/>
    <col min="8451" max="8451" width="10.109375" style="2" customWidth="1"/>
    <col min="8452" max="8453" width="8.88671875" style="2"/>
    <col min="8454" max="8454" width="1.6640625" style="2" customWidth="1"/>
    <col min="8455" max="8455" width="4.109375" style="2" customWidth="1"/>
    <col min="8456" max="8456" width="6.44140625" style="2" customWidth="1"/>
    <col min="8457" max="8457" width="7.109375" style="2" customWidth="1"/>
    <col min="8458" max="8458" width="5.33203125" style="2" customWidth="1"/>
    <col min="8459" max="8459" width="1.88671875" style="2" customWidth="1"/>
    <col min="8460" max="8462" width="8.88671875" style="2"/>
    <col min="8463" max="8463" width="14.88671875" style="2" customWidth="1"/>
    <col min="8464" max="8705" width="8.88671875" style="2"/>
    <col min="8706" max="8706" width="10.44140625" style="2" customWidth="1"/>
    <col min="8707" max="8707" width="10.109375" style="2" customWidth="1"/>
    <col min="8708" max="8709" width="8.88671875" style="2"/>
    <col min="8710" max="8710" width="1.6640625" style="2" customWidth="1"/>
    <col min="8711" max="8711" width="4.109375" style="2" customWidth="1"/>
    <col min="8712" max="8712" width="6.44140625" style="2" customWidth="1"/>
    <col min="8713" max="8713" width="7.109375" style="2" customWidth="1"/>
    <col min="8714" max="8714" width="5.33203125" style="2" customWidth="1"/>
    <col min="8715" max="8715" width="1.88671875" style="2" customWidth="1"/>
    <col min="8716" max="8718" width="8.88671875" style="2"/>
    <col min="8719" max="8719" width="14.88671875" style="2" customWidth="1"/>
    <col min="8720" max="8961" width="8.88671875" style="2"/>
    <col min="8962" max="8962" width="10.44140625" style="2" customWidth="1"/>
    <col min="8963" max="8963" width="10.109375" style="2" customWidth="1"/>
    <col min="8964" max="8965" width="8.88671875" style="2"/>
    <col min="8966" max="8966" width="1.6640625" style="2" customWidth="1"/>
    <col min="8967" max="8967" width="4.109375" style="2" customWidth="1"/>
    <col min="8968" max="8968" width="6.44140625" style="2" customWidth="1"/>
    <col min="8969" max="8969" width="7.109375" style="2" customWidth="1"/>
    <col min="8970" max="8970" width="5.33203125" style="2" customWidth="1"/>
    <col min="8971" max="8971" width="1.88671875" style="2" customWidth="1"/>
    <col min="8972" max="8974" width="8.88671875" style="2"/>
    <col min="8975" max="8975" width="14.88671875" style="2" customWidth="1"/>
    <col min="8976" max="9217" width="8.88671875" style="2"/>
    <col min="9218" max="9218" width="10.44140625" style="2" customWidth="1"/>
    <col min="9219" max="9219" width="10.109375" style="2" customWidth="1"/>
    <col min="9220" max="9221" width="8.88671875" style="2"/>
    <col min="9222" max="9222" width="1.6640625" style="2" customWidth="1"/>
    <col min="9223" max="9223" width="4.109375" style="2" customWidth="1"/>
    <col min="9224" max="9224" width="6.44140625" style="2" customWidth="1"/>
    <col min="9225" max="9225" width="7.109375" style="2" customWidth="1"/>
    <col min="9226" max="9226" width="5.33203125" style="2" customWidth="1"/>
    <col min="9227" max="9227" width="1.88671875" style="2" customWidth="1"/>
    <col min="9228" max="9230" width="8.88671875" style="2"/>
    <col min="9231" max="9231" width="14.88671875" style="2" customWidth="1"/>
    <col min="9232" max="9473" width="8.88671875" style="2"/>
    <col min="9474" max="9474" width="10.44140625" style="2" customWidth="1"/>
    <col min="9475" max="9475" width="10.109375" style="2" customWidth="1"/>
    <col min="9476" max="9477" width="8.88671875" style="2"/>
    <col min="9478" max="9478" width="1.6640625" style="2" customWidth="1"/>
    <col min="9479" max="9479" width="4.109375" style="2" customWidth="1"/>
    <col min="9480" max="9480" width="6.44140625" style="2" customWidth="1"/>
    <col min="9481" max="9481" width="7.109375" style="2" customWidth="1"/>
    <col min="9482" max="9482" width="5.33203125" style="2" customWidth="1"/>
    <col min="9483" max="9483" width="1.88671875" style="2" customWidth="1"/>
    <col min="9484" max="9486" width="8.88671875" style="2"/>
    <col min="9487" max="9487" width="14.88671875" style="2" customWidth="1"/>
    <col min="9488" max="9729" width="8.88671875" style="2"/>
    <col min="9730" max="9730" width="10.44140625" style="2" customWidth="1"/>
    <col min="9731" max="9731" width="10.109375" style="2" customWidth="1"/>
    <col min="9732" max="9733" width="8.88671875" style="2"/>
    <col min="9734" max="9734" width="1.6640625" style="2" customWidth="1"/>
    <col min="9735" max="9735" width="4.109375" style="2" customWidth="1"/>
    <col min="9736" max="9736" width="6.44140625" style="2" customWidth="1"/>
    <col min="9737" max="9737" width="7.109375" style="2" customWidth="1"/>
    <col min="9738" max="9738" width="5.33203125" style="2" customWidth="1"/>
    <col min="9739" max="9739" width="1.88671875" style="2" customWidth="1"/>
    <col min="9740" max="9742" width="8.88671875" style="2"/>
    <col min="9743" max="9743" width="14.88671875" style="2" customWidth="1"/>
    <col min="9744" max="9985" width="8.88671875" style="2"/>
    <col min="9986" max="9986" width="10.44140625" style="2" customWidth="1"/>
    <col min="9987" max="9987" width="10.109375" style="2" customWidth="1"/>
    <col min="9988" max="9989" width="8.88671875" style="2"/>
    <col min="9990" max="9990" width="1.6640625" style="2" customWidth="1"/>
    <col min="9991" max="9991" width="4.109375" style="2" customWidth="1"/>
    <col min="9992" max="9992" width="6.44140625" style="2" customWidth="1"/>
    <col min="9993" max="9993" width="7.109375" style="2" customWidth="1"/>
    <col min="9994" max="9994" width="5.33203125" style="2" customWidth="1"/>
    <col min="9995" max="9995" width="1.88671875" style="2" customWidth="1"/>
    <col min="9996" max="9998" width="8.88671875" style="2"/>
    <col min="9999" max="9999" width="14.88671875" style="2" customWidth="1"/>
    <col min="10000" max="10241" width="8.88671875" style="2"/>
    <col min="10242" max="10242" width="10.44140625" style="2" customWidth="1"/>
    <col min="10243" max="10243" width="10.109375" style="2" customWidth="1"/>
    <col min="10244" max="10245" width="8.88671875" style="2"/>
    <col min="10246" max="10246" width="1.6640625" style="2" customWidth="1"/>
    <col min="10247" max="10247" width="4.109375" style="2" customWidth="1"/>
    <col min="10248" max="10248" width="6.44140625" style="2" customWidth="1"/>
    <col min="10249" max="10249" width="7.109375" style="2" customWidth="1"/>
    <col min="10250" max="10250" width="5.33203125" style="2" customWidth="1"/>
    <col min="10251" max="10251" width="1.88671875" style="2" customWidth="1"/>
    <col min="10252" max="10254" width="8.88671875" style="2"/>
    <col min="10255" max="10255" width="14.88671875" style="2" customWidth="1"/>
    <col min="10256" max="10497" width="8.88671875" style="2"/>
    <col min="10498" max="10498" width="10.44140625" style="2" customWidth="1"/>
    <col min="10499" max="10499" width="10.109375" style="2" customWidth="1"/>
    <col min="10500" max="10501" width="8.88671875" style="2"/>
    <col min="10502" max="10502" width="1.6640625" style="2" customWidth="1"/>
    <col min="10503" max="10503" width="4.109375" style="2" customWidth="1"/>
    <col min="10504" max="10504" width="6.44140625" style="2" customWidth="1"/>
    <col min="10505" max="10505" width="7.109375" style="2" customWidth="1"/>
    <col min="10506" max="10506" width="5.33203125" style="2" customWidth="1"/>
    <col min="10507" max="10507" width="1.88671875" style="2" customWidth="1"/>
    <col min="10508" max="10510" width="8.88671875" style="2"/>
    <col min="10511" max="10511" width="14.88671875" style="2" customWidth="1"/>
    <col min="10512" max="10753" width="8.88671875" style="2"/>
    <col min="10754" max="10754" width="10.44140625" style="2" customWidth="1"/>
    <col min="10755" max="10755" width="10.109375" style="2" customWidth="1"/>
    <col min="10756" max="10757" width="8.88671875" style="2"/>
    <col min="10758" max="10758" width="1.6640625" style="2" customWidth="1"/>
    <col min="10759" max="10759" width="4.109375" style="2" customWidth="1"/>
    <col min="10760" max="10760" width="6.44140625" style="2" customWidth="1"/>
    <col min="10761" max="10761" width="7.109375" style="2" customWidth="1"/>
    <col min="10762" max="10762" width="5.33203125" style="2" customWidth="1"/>
    <col min="10763" max="10763" width="1.88671875" style="2" customWidth="1"/>
    <col min="10764" max="10766" width="8.88671875" style="2"/>
    <col min="10767" max="10767" width="14.88671875" style="2" customWidth="1"/>
    <col min="10768" max="11009" width="8.88671875" style="2"/>
    <col min="11010" max="11010" width="10.44140625" style="2" customWidth="1"/>
    <col min="11011" max="11011" width="10.109375" style="2" customWidth="1"/>
    <col min="11012" max="11013" width="8.88671875" style="2"/>
    <col min="11014" max="11014" width="1.6640625" style="2" customWidth="1"/>
    <col min="11015" max="11015" width="4.109375" style="2" customWidth="1"/>
    <col min="11016" max="11016" width="6.44140625" style="2" customWidth="1"/>
    <col min="11017" max="11017" width="7.109375" style="2" customWidth="1"/>
    <col min="11018" max="11018" width="5.33203125" style="2" customWidth="1"/>
    <col min="11019" max="11019" width="1.88671875" style="2" customWidth="1"/>
    <col min="11020" max="11022" width="8.88671875" style="2"/>
    <col min="11023" max="11023" width="14.88671875" style="2" customWidth="1"/>
    <col min="11024" max="11265" width="8.88671875" style="2"/>
    <col min="11266" max="11266" width="10.44140625" style="2" customWidth="1"/>
    <col min="11267" max="11267" width="10.109375" style="2" customWidth="1"/>
    <col min="11268" max="11269" width="8.88671875" style="2"/>
    <col min="11270" max="11270" width="1.6640625" style="2" customWidth="1"/>
    <col min="11271" max="11271" width="4.109375" style="2" customWidth="1"/>
    <col min="11272" max="11272" width="6.44140625" style="2" customWidth="1"/>
    <col min="11273" max="11273" width="7.109375" style="2" customWidth="1"/>
    <col min="11274" max="11274" width="5.33203125" style="2" customWidth="1"/>
    <col min="11275" max="11275" width="1.88671875" style="2" customWidth="1"/>
    <col min="11276" max="11278" width="8.88671875" style="2"/>
    <col min="11279" max="11279" width="14.88671875" style="2" customWidth="1"/>
    <col min="11280" max="11521" width="8.88671875" style="2"/>
    <col min="11522" max="11522" width="10.44140625" style="2" customWidth="1"/>
    <col min="11523" max="11523" width="10.109375" style="2" customWidth="1"/>
    <col min="11524" max="11525" width="8.88671875" style="2"/>
    <col min="11526" max="11526" width="1.6640625" style="2" customWidth="1"/>
    <col min="11527" max="11527" width="4.109375" style="2" customWidth="1"/>
    <col min="11528" max="11528" width="6.44140625" style="2" customWidth="1"/>
    <col min="11529" max="11529" width="7.109375" style="2" customWidth="1"/>
    <col min="11530" max="11530" width="5.33203125" style="2" customWidth="1"/>
    <col min="11531" max="11531" width="1.88671875" style="2" customWidth="1"/>
    <col min="11532" max="11534" width="8.88671875" style="2"/>
    <col min="11535" max="11535" width="14.88671875" style="2" customWidth="1"/>
    <col min="11536" max="11777" width="8.88671875" style="2"/>
    <col min="11778" max="11778" width="10.44140625" style="2" customWidth="1"/>
    <col min="11779" max="11779" width="10.109375" style="2" customWidth="1"/>
    <col min="11780" max="11781" width="8.88671875" style="2"/>
    <col min="11782" max="11782" width="1.6640625" style="2" customWidth="1"/>
    <col min="11783" max="11783" width="4.109375" style="2" customWidth="1"/>
    <col min="11784" max="11784" width="6.44140625" style="2" customWidth="1"/>
    <col min="11785" max="11785" width="7.109375" style="2" customWidth="1"/>
    <col min="11786" max="11786" width="5.33203125" style="2" customWidth="1"/>
    <col min="11787" max="11787" width="1.88671875" style="2" customWidth="1"/>
    <col min="11788" max="11790" width="8.88671875" style="2"/>
    <col min="11791" max="11791" width="14.88671875" style="2" customWidth="1"/>
    <col min="11792" max="12033" width="8.88671875" style="2"/>
    <col min="12034" max="12034" width="10.44140625" style="2" customWidth="1"/>
    <col min="12035" max="12035" width="10.109375" style="2" customWidth="1"/>
    <col min="12036" max="12037" width="8.88671875" style="2"/>
    <col min="12038" max="12038" width="1.6640625" style="2" customWidth="1"/>
    <col min="12039" max="12039" width="4.109375" style="2" customWidth="1"/>
    <col min="12040" max="12040" width="6.44140625" style="2" customWidth="1"/>
    <col min="12041" max="12041" width="7.109375" style="2" customWidth="1"/>
    <col min="12042" max="12042" width="5.33203125" style="2" customWidth="1"/>
    <col min="12043" max="12043" width="1.88671875" style="2" customWidth="1"/>
    <col min="12044" max="12046" width="8.88671875" style="2"/>
    <col min="12047" max="12047" width="14.88671875" style="2" customWidth="1"/>
    <col min="12048" max="12289" width="8.88671875" style="2"/>
    <col min="12290" max="12290" width="10.44140625" style="2" customWidth="1"/>
    <col min="12291" max="12291" width="10.109375" style="2" customWidth="1"/>
    <col min="12292" max="12293" width="8.88671875" style="2"/>
    <col min="12294" max="12294" width="1.6640625" style="2" customWidth="1"/>
    <col min="12295" max="12295" width="4.109375" style="2" customWidth="1"/>
    <col min="12296" max="12296" width="6.44140625" style="2" customWidth="1"/>
    <col min="12297" max="12297" width="7.109375" style="2" customWidth="1"/>
    <col min="12298" max="12298" width="5.33203125" style="2" customWidth="1"/>
    <col min="12299" max="12299" width="1.88671875" style="2" customWidth="1"/>
    <col min="12300" max="12302" width="8.88671875" style="2"/>
    <col min="12303" max="12303" width="14.88671875" style="2" customWidth="1"/>
    <col min="12304" max="12545" width="8.88671875" style="2"/>
    <col min="12546" max="12546" width="10.44140625" style="2" customWidth="1"/>
    <col min="12547" max="12547" width="10.109375" style="2" customWidth="1"/>
    <col min="12548" max="12549" width="8.88671875" style="2"/>
    <col min="12550" max="12550" width="1.6640625" style="2" customWidth="1"/>
    <col min="12551" max="12551" width="4.109375" style="2" customWidth="1"/>
    <col min="12552" max="12552" width="6.44140625" style="2" customWidth="1"/>
    <col min="12553" max="12553" width="7.109375" style="2" customWidth="1"/>
    <col min="12554" max="12554" width="5.33203125" style="2" customWidth="1"/>
    <col min="12555" max="12555" width="1.88671875" style="2" customWidth="1"/>
    <col min="12556" max="12558" width="8.88671875" style="2"/>
    <col min="12559" max="12559" width="14.88671875" style="2" customWidth="1"/>
    <col min="12560" max="12801" width="8.88671875" style="2"/>
    <col min="12802" max="12802" width="10.44140625" style="2" customWidth="1"/>
    <col min="12803" max="12803" width="10.109375" style="2" customWidth="1"/>
    <col min="12804" max="12805" width="8.88671875" style="2"/>
    <col min="12806" max="12806" width="1.6640625" style="2" customWidth="1"/>
    <col min="12807" max="12807" width="4.109375" style="2" customWidth="1"/>
    <col min="12808" max="12808" width="6.44140625" style="2" customWidth="1"/>
    <col min="12809" max="12809" width="7.109375" style="2" customWidth="1"/>
    <col min="12810" max="12810" width="5.33203125" style="2" customWidth="1"/>
    <col min="12811" max="12811" width="1.88671875" style="2" customWidth="1"/>
    <col min="12812" max="12814" width="8.88671875" style="2"/>
    <col min="12815" max="12815" width="14.88671875" style="2" customWidth="1"/>
    <col min="12816" max="13057" width="8.88671875" style="2"/>
    <col min="13058" max="13058" width="10.44140625" style="2" customWidth="1"/>
    <col min="13059" max="13059" width="10.109375" style="2" customWidth="1"/>
    <col min="13060" max="13061" width="8.88671875" style="2"/>
    <col min="13062" max="13062" width="1.6640625" style="2" customWidth="1"/>
    <col min="13063" max="13063" width="4.109375" style="2" customWidth="1"/>
    <col min="13064" max="13064" width="6.44140625" style="2" customWidth="1"/>
    <col min="13065" max="13065" width="7.109375" style="2" customWidth="1"/>
    <col min="13066" max="13066" width="5.33203125" style="2" customWidth="1"/>
    <col min="13067" max="13067" width="1.88671875" style="2" customWidth="1"/>
    <col min="13068" max="13070" width="8.88671875" style="2"/>
    <col min="13071" max="13071" width="14.88671875" style="2" customWidth="1"/>
    <col min="13072" max="13313" width="8.88671875" style="2"/>
    <col min="13314" max="13314" width="10.44140625" style="2" customWidth="1"/>
    <col min="13315" max="13315" width="10.109375" style="2" customWidth="1"/>
    <col min="13316" max="13317" width="8.88671875" style="2"/>
    <col min="13318" max="13318" width="1.6640625" style="2" customWidth="1"/>
    <col min="13319" max="13319" width="4.109375" style="2" customWidth="1"/>
    <col min="13320" max="13320" width="6.44140625" style="2" customWidth="1"/>
    <col min="13321" max="13321" width="7.109375" style="2" customWidth="1"/>
    <col min="13322" max="13322" width="5.33203125" style="2" customWidth="1"/>
    <col min="13323" max="13323" width="1.88671875" style="2" customWidth="1"/>
    <col min="13324" max="13326" width="8.88671875" style="2"/>
    <col min="13327" max="13327" width="14.88671875" style="2" customWidth="1"/>
    <col min="13328" max="13569" width="8.88671875" style="2"/>
    <col min="13570" max="13570" width="10.44140625" style="2" customWidth="1"/>
    <col min="13571" max="13571" width="10.109375" style="2" customWidth="1"/>
    <col min="13572" max="13573" width="8.88671875" style="2"/>
    <col min="13574" max="13574" width="1.6640625" style="2" customWidth="1"/>
    <col min="13575" max="13575" width="4.109375" style="2" customWidth="1"/>
    <col min="13576" max="13576" width="6.44140625" style="2" customWidth="1"/>
    <col min="13577" max="13577" width="7.109375" style="2" customWidth="1"/>
    <col min="13578" max="13578" width="5.33203125" style="2" customWidth="1"/>
    <col min="13579" max="13579" width="1.88671875" style="2" customWidth="1"/>
    <col min="13580" max="13582" width="8.88671875" style="2"/>
    <col min="13583" max="13583" width="14.88671875" style="2" customWidth="1"/>
    <col min="13584" max="13825" width="8.88671875" style="2"/>
    <col min="13826" max="13826" width="10.44140625" style="2" customWidth="1"/>
    <col min="13827" max="13827" width="10.109375" style="2" customWidth="1"/>
    <col min="13828" max="13829" width="8.88671875" style="2"/>
    <col min="13830" max="13830" width="1.6640625" style="2" customWidth="1"/>
    <col min="13831" max="13831" width="4.109375" style="2" customWidth="1"/>
    <col min="13832" max="13832" width="6.44140625" style="2" customWidth="1"/>
    <col min="13833" max="13833" width="7.109375" style="2" customWidth="1"/>
    <col min="13834" max="13834" width="5.33203125" style="2" customWidth="1"/>
    <col min="13835" max="13835" width="1.88671875" style="2" customWidth="1"/>
    <col min="13836" max="13838" width="8.88671875" style="2"/>
    <col min="13839" max="13839" width="14.88671875" style="2" customWidth="1"/>
    <col min="13840" max="14081" width="8.88671875" style="2"/>
    <col min="14082" max="14082" width="10.44140625" style="2" customWidth="1"/>
    <col min="14083" max="14083" width="10.109375" style="2" customWidth="1"/>
    <col min="14084" max="14085" width="8.88671875" style="2"/>
    <col min="14086" max="14086" width="1.6640625" style="2" customWidth="1"/>
    <col min="14087" max="14087" width="4.109375" style="2" customWidth="1"/>
    <col min="14088" max="14088" width="6.44140625" style="2" customWidth="1"/>
    <col min="14089" max="14089" width="7.109375" style="2" customWidth="1"/>
    <col min="14090" max="14090" width="5.33203125" style="2" customWidth="1"/>
    <col min="14091" max="14091" width="1.88671875" style="2" customWidth="1"/>
    <col min="14092" max="14094" width="8.88671875" style="2"/>
    <col min="14095" max="14095" width="14.88671875" style="2" customWidth="1"/>
    <col min="14096" max="14337" width="8.88671875" style="2"/>
    <col min="14338" max="14338" width="10.44140625" style="2" customWidth="1"/>
    <col min="14339" max="14339" width="10.109375" style="2" customWidth="1"/>
    <col min="14340" max="14341" width="8.88671875" style="2"/>
    <col min="14342" max="14342" width="1.6640625" style="2" customWidth="1"/>
    <col min="14343" max="14343" width="4.109375" style="2" customWidth="1"/>
    <col min="14344" max="14344" width="6.44140625" style="2" customWidth="1"/>
    <col min="14345" max="14345" width="7.109375" style="2" customWidth="1"/>
    <col min="14346" max="14346" width="5.33203125" style="2" customWidth="1"/>
    <col min="14347" max="14347" width="1.88671875" style="2" customWidth="1"/>
    <col min="14348" max="14350" width="8.88671875" style="2"/>
    <col min="14351" max="14351" width="14.88671875" style="2" customWidth="1"/>
    <col min="14352" max="14593" width="8.88671875" style="2"/>
    <col min="14594" max="14594" width="10.44140625" style="2" customWidth="1"/>
    <col min="14595" max="14595" width="10.109375" style="2" customWidth="1"/>
    <col min="14596" max="14597" width="8.88671875" style="2"/>
    <col min="14598" max="14598" width="1.6640625" style="2" customWidth="1"/>
    <col min="14599" max="14599" width="4.109375" style="2" customWidth="1"/>
    <col min="14600" max="14600" width="6.44140625" style="2" customWidth="1"/>
    <col min="14601" max="14601" width="7.109375" style="2" customWidth="1"/>
    <col min="14602" max="14602" width="5.33203125" style="2" customWidth="1"/>
    <col min="14603" max="14603" width="1.88671875" style="2" customWidth="1"/>
    <col min="14604" max="14606" width="8.88671875" style="2"/>
    <col min="14607" max="14607" width="14.88671875" style="2" customWidth="1"/>
    <col min="14608" max="14849" width="8.88671875" style="2"/>
    <col min="14850" max="14850" width="10.44140625" style="2" customWidth="1"/>
    <col min="14851" max="14851" width="10.109375" style="2" customWidth="1"/>
    <col min="14852" max="14853" width="8.88671875" style="2"/>
    <col min="14854" max="14854" width="1.6640625" style="2" customWidth="1"/>
    <col min="14855" max="14855" width="4.109375" style="2" customWidth="1"/>
    <col min="14856" max="14856" width="6.44140625" style="2" customWidth="1"/>
    <col min="14857" max="14857" width="7.109375" style="2" customWidth="1"/>
    <col min="14858" max="14858" width="5.33203125" style="2" customWidth="1"/>
    <col min="14859" max="14859" width="1.88671875" style="2" customWidth="1"/>
    <col min="14860" max="14862" width="8.88671875" style="2"/>
    <col min="14863" max="14863" width="14.88671875" style="2" customWidth="1"/>
    <col min="14864" max="15105" width="8.88671875" style="2"/>
    <col min="15106" max="15106" width="10.44140625" style="2" customWidth="1"/>
    <col min="15107" max="15107" width="10.109375" style="2" customWidth="1"/>
    <col min="15108" max="15109" width="8.88671875" style="2"/>
    <col min="15110" max="15110" width="1.6640625" style="2" customWidth="1"/>
    <col min="15111" max="15111" width="4.109375" style="2" customWidth="1"/>
    <col min="15112" max="15112" width="6.44140625" style="2" customWidth="1"/>
    <col min="15113" max="15113" width="7.109375" style="2" customWidth="1"/>
    <col min="15114" max="15114" width="5.33203125" style="2" customWidth="1"/>
    <col min="15115" max="15115" width="1.88671875" style="2" customWidth="1"/>
    <col min="15116" max="15118" width="8.88671875" style="2"/>
    <col min="15119" max="15119" width="14.88671875" style="2" customWidth="1"/>
    <col min="15120" max="15361" width="8.88671875" style="2"/>
    <col min="15362" max="15362" width="10.44140625" style="2" customWidth="1"/>
    <col min="15363" max="15363" width="10.109375" style="2" customWidth="1"/>
    <col min="15364" max="15365" width="8.88671875" style="2"/>
    <col min="15366" max="15366" width="1.6640625" style="2" customWidth="1"/>
    <col min="15367" max="15367" width="4.109375" style="2" customWidth="1"/>
    <col min="15368" max="15368" width="6.44140625" style="2" customWidth="1"/>
    <col min="15369" max="15369" width="7.109375" style="2" customWidth="1"/>
    <col min="15370" max="15370" width="5.33203125" style="2" customWidth="1"/>
    <col min="15371" max="15371" width="1.88671875" style="2" customWidth="1"/>
    <col min="15372" max="15374" width="8.88671875" style="2"/>
    <col min="15375" max="15375" width="14.88671875" style="2" customWidth="1"/>
    <col min="15376" max="15617" width="8.88671875" style="2"/>
    <col min="15618" max="15618" width="10.44140625" style="2" customWidth="1"/>
    <col min="15619" max="15619" width="10.109375" style="2" customWidth="1"/>
    <col min="15620" max="15621" width="8.88671875" style="2"/>
    <col min="15622" max="15622" width="1.6640625" style="2" customWidth="1"/>
    <col min="15623" max="15623" width="4.109375" style="2" customWidth="1"/>
    <col min="15624" max="15624" width="6.44140625" style="2" customWidth="1"/>
    <col min="15625" max="15625" width="7.109375" style="2" customWidth="1"/>
    <col min="15626" max="15626" width="5.33203125" style="2" customWidth="1"/>
    <col min="15627" max="15627" width="1.88671875" style="2" customWidth="1"/>
    <col min="15628" max="15630" width="8.88671875" style="2"/>
    <col min="15631" max="15631" width="14.88671875" style="2" customWidth="1"/>
    <col min="15632" max="15873" width="8.88671875" style="2"/>
    <col min="15874" max="15874" width="10.44140625" style="2" customWidth="1"/>
    <col min="15875" max="15875" width="10.109375" style="2" customWidth="1"/>
    <col min="15876" max="15877" width="8.88671875" style="2"/>
    <col min="15878" max="15878" width="1.6640625" style="2" customWidth="1"/>
    <col min="15879" max="15879" width="4.109375" style="2" customWidth="1"/>
    <col min="15880" max="15880" width="6.44140625" style="2" customWidth="1"/>
    <col min="15881" max="15881" width="7.109375" style="2" customWidth="1"/>
    <col min="15882" max="15882" width="5.33203125" style="2" customWidth="1"/>
    <col min="15883" max="15883" width="1.88671875" style="2" customWidth="1"/>
    <col min="15884" max="15886" width="8.88671875" style="2"/>
    <col min="15887" max="15887" width="14.88671875" style="2" customWidth="1"/>
    <col min="15888" max="16129" width="8.88671875" style="2"/>
    <col min="16130" max="16130" width="10.44140625" style="2" customWidth="1"/>
    <col min="16131" max="16131" width="10.109375" style="2" customWidth="1"/>
    <col min="16132" max="16133" width="8.88671875" style="2"/>
    <col min="16134" max="16134" width="1.6640625" style="2" customWidth="1"/>
    <col min="16135" max="16135" width="4.109375" style="2" customWidth="1"/>
    <col min="16136" max="16136" width="6.44140625" style="2" customWidth="1"/>
    <col min="16137" max="16137" width="7.109375" style="2" customWidth="1"/>
    <col min="16138" max="16138" width="5.33203125" style="2" customWidth="1"/>
    <col min="16139" max="16139" width="1.88671875" style="2" customWidth="1"/>
    <col min="16140" max="16142" width="8.88671875" style="2"/>
    <col min="16143" max="16143" width="14.88671875" style="2" customWidth="1"/>
    <col min="16144" max="16384" width="8.88671875" style="2"/>
  </cols>
  <sheetData>
    <row r="1" spans="1:15" ht="13.8" thickBot="1">
      <c r="A1" s="80" t="s">
        <v>62</v>
      </c>
      <c r="B1" s="80" t="s">
        <v>12</v>
      </c>
      <c r="C1" s="80" t="s">
        <v>13</v>
      </c>
      <c r="D1" s="80" t="s">
        <v>14</v>
      </c>
      <c r="E1" s="80" t="s">
        <v>15</v>
      </c>
      <c r="F1" s="80" t="s">
        <v>16</v>
      </c>
      <c r="G1" s="80" t="s">
        <v>7</v>
      </c>
      <c r="H1" s="80" t="s">
        <v>17</v>
      </c>
      <c r="I1" s="80" t="s">
        <v>18</v>
      </c>
      <c r="J1" s="80" t="s">
        <v>36</v>
      </c>
    </row>
    <row r="2" spans="1:15" ht="15.6">
      <c r="A2" s="80">
        <v>2</v>
      </c>
      <c r="B2" s="1" t="s">
        <v>111</v>
      </c>
      <c r="L2" s="172" t="s">
        <v>112</v>
      </c>
      <c r="M2" s="173"/>
      <c r="N2" s="3"/>
      <c r="O2" s="174"/>
    </row>
    <row r="3" spans="1:15" ht="16.2" thickBot="1">
      <c r="A3" s="80">
        <v>3</v>
      </c>
      <c r="B3" s="1"/>
      <c r="C3" s="5"/>
      <c r="L3" s="120"/>
      <c r="M3" s="175"/>
      <c r="O3" s="176"/>
    </row>
    <row r="4" spans="1:15" ht="15.6">
      <c r="A4" s="80">
        <v>4</v>
      </c>
      <c r="B4" s="5"/>
      <c r="C4" s="5"/>
      <c r="D4" s="83"/>
      <c r="G4" s="172" t="s">
        <v>113</v>
      </c>
      <c r="H4" s="3"/>
      <c r="I4" s="3"/>
      <c r="J4" s="4"/>
      <c r="L4" s="6"/>
      <c r="O4" s="9"/>
    </row>
    <row r="5" spans="1:15" ht="13.8" thickBot="1">
      <c r="A5" s="80">
        <v>5</v>
      </c>
      <c r="B5" s="5"/>
      <c r="G5" s="6"/>
      <c r="J5" s="9"/>
      <c r="L5" s="6"/>
      <c r="O5" s="9"/>
    </row>
    <row r="6" spans="1:15" ht="16.8">
      <c r="A6" s="80">
        <v>6</v>
      </c>
      <c r="B6" s="172" t="s">
        <v>2</v>
      </c>
      <c r="C6" s="177" t="s">
        <v>81</v>
      </c>
      <c r="D6" s="177" t="s">
        <v>221</v>
      </c>
      <c r="E6" s="4"/>
      <c r="G6" s="6"/>
      <c r="J6" s="9"/>
      <c r="L6" s="6"/>
      <c r="O6" s="9"/>
    </row>
    <row r="7" spans="1:15" ht="16.8">
      <c r="A7" s="80">
        <v>7</v>
      </c>
      <c r="B7" s="12"/>
      <c r="D7" s="256" t="s">
        <v>219</v>
      </c>
      <c r="E7" s="9"/>
      <c r="G7" s="6"/>
      <c r="J7" s="9"/>
      <c r="L7" s="6"/>
      <c r="O7" s="9"/>
    </row>
    <row r="8" spans="1:15">
      <c r="A8" s="80">
        <v>8</v>
      </c>
      <c r="C8" s="83" t="s">
        <v>68</v>
      </c>
      <c r="D8" s="258" t="s">
        <v>39</v>
      </c>
      <c r="E8" s="259" t="s">
        <v>40</v>
      </c>
      <c r="G8" s="6"/>
      <c r="J8" s="9"/>
      <c r="L8" s="6"/>
      <c r="O8" s="9"/>
    </row>
    <row r="9" spans="1:15">
      <c r="A9" s="80">
        <v>9</v>
      </c>
      <c r="B9" s="6"/>
      <c r="C9" s="83" t="s">
        <v>8</v>
      </c>
      <c r="D9" s="117">
        <v>0.3</v>
      </c>
      <c r="E9" s="260">
        <v>0.3</v>
      </c>
      <c r="G9" s="6"/>
      <c r="J9" s="9"/>
      <c r="L9" s="6"/>
      <c r="O9" s="9"/>
    </row>
    <row r="10" spans="1:15">
      <c r="A10" s="80">
        <v>10</v>
      </c>
      <c r="B10" s="12"/>
      <c r="C10" s="83" t="s">
        <v>9</v>
      </c>
      <c r="D10" s="117">
        <v>1</v>
      </c>
      <c r="E10" s="260">
        <v>0.5</v>
      </c>
      <c r="F10" s="14"/>
      <c r="G10" s="6"/>
      <c r="J10" s="9"/>
      <c r="L10" s="6"/>
      <c r="O10" s="9"/>
    </row>
    <row r="11" spans="1:15" ht="16.2" thickBot="1">
      <c r="A11" s="80">
        <v>11</v>
      </c>
      <c r="B11" s="179"/>
      <c r="C11" s="257" t="s">
        <v>220</v>
      </c>
      <c r="D11" s="261">
        <v>6.2</v>
      </c>
      <c r="E11" s="262">
        <v>6.2</v>
      </c>
      <c r="F11" s="14"/>
      <c r="G11" s="6"/>
      <c r="J11" s="9"/>
      <c r="L11" s="6"/>
      <c r="O11" s="9"/>
    </row>
    <row r="12" spans="1:15">
      <c r="A12" s="80">
        <v>12</v>
      </c>
      <c r="B12" s="5"/>
      <c r="D12" s="180"/>
      <c r="E12" s="11"/>
      <c r="F12" s="14"/>
      <c r="G12" s="6"/>
      <c r="J12" s="9"/>
      <c r="L12" s="6"/>
      <c r="O12" s="9"/>
    </row>
    <row r="13" spans="1:15">
      <c r="A13" s="80">
        <v>13</v>
      </c>
      <c r="C13" s="11"/>
      <c r="D13" s="181"/>
      <c r="E13" s="125"/>
      <c r="F13" s="14"/>
      <c r="G13" s="6"/>
      <c r="J13" s="9"/>
      <c r="L13" s="6"/>
      <c r="O13" s="9"/>
    </row>
    <row r="14" spans="1:15">
      <c r="A14" s="80">
        <v>14</v>
      </c>
      <c r="C14" s="11"/>
      <c r="D14" s="181"/>
      <c r="E14" s="125"/>
      <c r="F14" s="11"/>
      <c r="G14" s="6"/>
      <c r="J14" s="9"/>
      <c r="L14" s="6"/>
      <c r="O14" s="9"/>
    </row>
    <row r="15" spans="1:15">
      <c r="A15" s="80">
        <v>15</v>
      </c>
      <c r="D15" s="2" t="s">
        <v>58</v>
      </c>
      <c r="F15" s="125"/>
      <c r="G15" s="6"/>
      <c r="J15" s="9"/>
      <c r="L15" s="6"/>
      <c r="O15" s="9"/>
    </row>
    <row r="16" spans="1:15">
      <c r="A16" s="80">
        <v>16</v>
      </c>
      <c r="F16" s="125"/>
      <c r="G16" s="6"/>
      <c r="J16" s="9"/>
      <c r="L16" s="6"/>
      <c r="O16" s="9"/>
    </row>
    <row r="17" spans="1:15" ht="13.8" thickBot="1">
      <c r="A17" s="80">
        <v>17</v>
      </c>
      <c r="C17" s="11"/>
      <c r="E17" s="182"/>
      <c r="F17" s="182"/>
      <c r="G17" s="15"/>
      <c r="H17" s="183"/>
      <c r="I17" s="16"/>
      <c r="J17" s="17"/>
      <c r="L17" s="6"/>
      <c r="O17" s="9"/>
    </row>
    <row r="18" spans="1:15" ht="13.8" thickBot="1">
      <c r="A18" s="80">
        <v>18</v>
      </c>
      <c r="L18" s="6"/>
      <c r="O18" s="9"/>
    </row>
    <row r="19" spans="1:15" ht="15.6">
      <c r="A19" s="80">
        <v>19</v>
      </c>
      <c r="B19" s="172" t="s">
        <v>0</v>
      </c>
      <c r="C19" s="3"/>
      <c r="D19" s="185" t="s">
        <v>39</v>
      </c>
      <c r="E19" s="184"/>
      <c r="F19" s="184"/>
      <c r="G19" s="185"/>
      <c r="H19" s="185" t="s">
        <v>40</v>
      </c>
      <c r="I19" s="185"/>
      <c r="J19" s="186"/>
      <c r="L19" s="6"/>
      <c r="O19" s="9"/>
    </row>
    <row r="20" spans="1:15" ht="15.6">
      <c r="A20" s="80">
        <v>20</v>
      </c>
      <c r="B20" s="121" t="s">
        <v>114</v>
      </c>
      <c r="C20" s="264" t="s">
        <v>115</v>
      </c>
      <c r="D20" s="187" t="s">
        <v>116</v>
      </c>
      <c r="E20" s="187" t="s">
        <v>117</v>
      </c>
      <c r="F20" s="187"/>
      <c r="G20" s="102" t="s">
        <v>118</v>
      </c>
      <c r="H20" s="187" t="s">
        <v>119</v>
      </c>
      <c r="I20" s="187" t="s">
        <v>120</v>
      </c>
      <c r="J20" s="122" t="s">
        <v>121</v>
      </c>
      <c r="K20" s="83"/>
      <c r="L20" s="6"/>
      <c r="O20" s="9"/>
    </row>
    <row r="21" spans="1:15">
      <c r="A21" s="80">
        <v>21</v>
      </c>
      <c r="B21" s="6">
        <v>0</v>
      </c>
      <c r="C21" s="263">
        <v>5</v>
      </c>
      <c r="D21" s="8">
        <f>C21</f>
        <v>5</v>
      </c>
      <c r="E21" s="8">
        <f>D21-C21</f>
        <v>0</v>
      </c>
      <c r="F21" s="8"/>
      <c r="G21" s="8">
        <f>$D$11+$D$9*E21</f>
        <v>6.2</v>
      </c>
      <c r="H21" s="8">
        <f>C21</f>
        <v>5</v>
      </c>
      <c r="I21" s="8">
        <f>H21-C21</f>
        <v>0</v>
      </c>
      <c r="J21" s="169">
        <f>$E$11+$E$9*I21</f>
        <v>6.2</v>
      </c>
      <c r="K21" s="8"/>
      <c r="L21" s="6"/>
      <c r="O21" s="9"/>
    </row>
    <row r="22" spans="1:15">
      <c r="A22" s="80">
        <v>22</v>
      </c>
      <c r="B22" s="6">
        <v>1</v>
      </c>
      <c r="C22" s="263">
        <v>5</v>
      </c>
      <c r="D22" s="8">
        <f>D21-$D$10*E21</f>
        <v>5</v>
      </c>
      <c r="E22" s="8">
        <f t="shared" ref="E22:E51" si="0">D22-C22</f>
        <v>0</v>
      </c>
      <c r="F22" s="8"/>
      <c r="G22" s="8">
        <f>$D$11+$D$9*E22</f>
        <v>6.2</v>
      </c>
      <c r="H22" s="8">
        <f>H21-$E$10*I21</f>
        <v>5</v>
      </c>
      <c r="I22" s="8">
        <f t="shared" ref="I22:I51" si="1">H22-C22</f>
        <v>0</v>
      </c>
      <c r="J22" s="169">
        <f t="shared" ref="J22:J51" si="2">$E$11+$E$9*I22</f>
        <v>6.2</v>
      </c>
      <c r="K22" s="8"/>
      <c r="L22" s="6"/>
      <c r="O22" s="9"/>
    </row>
    <row r="23" spans="1:15">
      <c r="A23" s="80">
        <v>23</v>
      </c>
      <c r="B23" s="6">
        <v>2</v>
      </c>
      <c r="C23" s="263">
        <v>5</v>
      </c>
      <c r="D23" s="8">
        <f>D22-$D$10*E22</f>
        <v>5</v>
      </c>
      <c r="E23" s="8">
        <f t="shared" si="0"/>
        <v>0</v>
      </c>
      <c r="F23" s="8"/>
      <c r="G23" s="8">
        <f t="shared" ref="G23:G51" si="3">$D$11+$D$9*E23</f>
        <v>6.2</v>
      </c>
      <c r="H23" s="8">
        <f t="shared" ref="H23:H51" si="4">H22-$E$10*I22</f>
        <v>5</v>
      </c>
      <c r="I23" s="8">
        <f t="shared" si="1"/>
        <v>0</v>
      </c>
      <c r="J23" s="169">
        <f t="shared" si="2"/>
        <v>6.2</v>
      </c>
      <c r="K23" s="8"/>
      <c r="L23" s="6"/>
      <c r="O23" s="9"/>
    </row>
    <row r="24" spans="1:15" ht="13.8" thickBot="1">
      <c r="A24" s="80">
        <v>24</v>
      </c>
      <c r="B24" s="6">
        <v>3</v>
      </c>
      <c r="C24" s="263">
        <v>5</v>
      </c>
      <c r="D24" s="8">
        <f t="shared" ref="D24:D51" si="5">D23-$D$10*E23</f>
        <v>5</v>
      </c>
      <c r="E24" s="8">
        <f t="shared" si="0"/>
        <v>0</v>
      </c>
      <c r="F24" s="8"/>
      <c r="G24" s="8">
        <f t="shared" si="3"/>
        <v>6.2</v>
      </c>
      <c r="H24" s="8">
        <f t="shared" si="4"/>
        <v>5</v>
      </c>
      <c r="I24" s="8">
        <f t="shared" si="1"/>
        <v>0</v>
      </c>
      <c r="J24" s="169">
        <f t="shared" si="2"/>
        <v>6.2</v>
      </c>
      <c r="K24" s="8"/>
      <c r="L24" s="15"/>
      <c r="M24" s="16"/>
      <c r="N24" s="16"/>
      <c r="O24" s="17"/>
    </row>
    <row r="25" spans="1:15">
      <c r="A25" s="80">
        <v>25</v>
      </c>
      <c r="B25" s="6">
        <v>4</v>
      </c>
      <c r="C25" s="263">
        <v>5</v>
      </c>
      <c r="D25" s="8">
        <f t="shared" si="5"/>
        <v>5</v>
      </c>
      <c r="E25" s="8">
        <f t="shared" si="0"/>
        <v>0</v>
      </c>
      <c r="F25" s="8"/>
      <c r="G25" s="8">
        <f t="shared" si="3"/>
        <v>6.2</v>
      </c>
      <c r="H25" s="8">
        <f t="shared" si="4"/>
        <v>5</v>
      </c>
      <c r="I25" s="8">
        <f t="shared" si="1"/>
        <v>0</v>
      </c>
      <c r="J25" s="169">
        <f t="shared" si="2"/>
        <v>6.2</v>
      </c>
      <c r="K25" s="8"/>
    </row>
    <row r="26" spans="1:15">
      <c r="A26" s="80">
        <v>26</v>
      </c>
      <c r="B26" s="6">
        <v>5</v>
      </c>
      <c r="C26" s="263">
        <v>5</v>
      </c>
      <c r="D26" s="8">
        <f t="shared" si="5"/>
        <v>5</v>
      </c>
      <c r="E26" s="8">
        <f t="shared" si="0"/>
        <v>0</v>
      </c>
      <c r="F26" s="8"/>
      <c r="G26" s="8">
        <f t="shared" si="3"/>
        <v>6.2</v>
      </c>
      <c r="H26" s="8">
        <f t="shared" si="4"/>
        <v>5</v>
      </c>
      <c r="I26" s="8">
        <f t="shared" si="1"/>
        <v>0</v>
      </c>
      <c r="J26" s="169">
        <f t="shared" si="2"/>
        <v>6.2</v>
      </c>
      <c r="K26" s="8"/>
    </row>
    <row r="27" spans="1:15">
      <c r="A27" s="80">
        <v>27</v>
      </c>
      <c r="B27" s="6">
        <v>6</v>
      </c>
      <c r="C27" s="263">
        <v>10</v>
      </c>
      <c r="D27" s="8">
        <f t="shared" si="5"/>
        <v>5</v>
      </c>
      <c r="E27" s="8">
        <f t="shared" si="0"/>
        <v>-5</v>
      </c>
      <c r="F27" s="8"/>
      <c r="G27" s="8">
        <f t="shared" si="3"/>
        <v>4.7</v>
      </c>
      <c r="H27" s="8">
        <f t="shared" si="4"/>
        <v>5</v>
      </c>
      <c r="I27" s="8">
        <f t="shared" si="1"/>
        <v>-5</v>
      </c>
      <c r="J27" s="169">
        <f t="shared" si="2"/>
        <v>4.7</v>
      </c>
      <c r="K27" s="8"/>
    </row>
    <row r="28" spans="1:15">
      <c r="A28" s="80">
        <v>28</v>
      </c>
      <c r="B28" s="6">
        <v>7</v>
      </c>
      <c r="C28" s="263">
        <v>10</v>
      </c>
      <c r="D28" s="8">
        <f t="shared" si="5"/>
        <v>10</v>
      </c>
      <c r="E28" s="8">
        <f t="shared" si="0"/>
        <v>0</v>
      </c>
      <c r="F28" s="8"/>
      <c r="G28" s="8">
        <f t="shared" si="3"/>
        <v>6.2</v>
      </c>
      <c r="H28" s="8">
        <f t="shared" si="4"/>
        <v>7.5</v>
      </c>
      <c r="I28" s="8">
        <f t="shared" si="1"/>
        <v>-2.5</v>
      </c>
      <c r="J28" s="169">
        <f t="shared" si="2"/>
        <v>5.45</v>
      </c>
      <c r="K28" s="8"/>
    </row>
    <row r="29" spans="1:15">
      <c r="A29" s="80">
        <v>29</v>
      </c>
      <c r="B29" s="6">
        <v>8</v>
      </c>
      <c r="C29" s="263">
        <v>10</v>
      </c>
      <c r="D29" s="8">
        <f t="shared" si="5"/>
        <v>10</v>
      </c>
      <c r="E29" s="8">
        <f t="shared" si="0"/>
        <v>0</v>
      </c>
      <c r="F29" s="8"/>
      <c r="G29" s="8">
        <f t="shared" si="3"/>
        <v>6.2</v>
      </c>
      <c r="H29" s="8">
        <f t="shared" si="4"/>
        <v>8.75</v>
      </c>
      <c r="I29" s="8">
        <f t="shared" si="1"/>
        <v>-1.25</v>
      </c>
      <c r="J29" s="169">
        <f t="shared" si="2"/>
        <v>5.8250000000000002</v>
      </c>
      <c r="K29" s="8"/>
    </row>
    <row r="30" spans="1:15">
      <c r="A30" s="80">
        <v>30</v>
      </c>
      <c r="B30" s="6">
        <v>9</v>
      </c>
      <c r="C30" s="263">
        <v>10</v>
      </c>
      <c r="D30" s="8">
        <f t="shared" si="5"/>
        <v>10</v>
      </c>
      <c r="E30" s="8">
        <f t="shared" si="0"/>
        <v>0</v>
      </c>
      <c r="F30" s="8"/>
      <c r="G30" s="8">
        <f t="shared" si="3"/>
        <v>6.2</v>
      </c>
      <c r="H30" s="8">
        <f t="shared" si="4"/>
        <v>9.375</v>
      </c>
      <c r="I30" s="8">
        <f t="shared" si="1"/>
        <v>-0.625</v>
      </c>
      <c r="J30" s="169">
        <f t="shared" si="2"/>
        <v>6.0125000000000002</v>
      </c>
      <c r="K30" s="8"/>
    </row>
    <row r="31" spans="1:15">
      <c r="A31" s="80">
        <v>31</v>
      </c>
      <c r="B31" s="6">
        <v>10</v>
      </c>
      <c r="C31" s="263">
        <v>10</v>
      </c>
      <c r="D31" s="8">
        <f t="shared" si="5"/>
        <v>10</v>
      </c>
      <c r="E31" s="8">
        <f t="shared" si="0"/>
        <v>0</v>
      </c>
      <c r="F31" s="8"/>
      <c r="G31" s="8">
        <f t="shared" si="3"/>
        <v>6.2</v>
      </c>
      <c r="H31" s="8">
        <f t="shared" si="4"/>
        <v>9.6875</v>
      </c>
      <c r="I31" s="8">
        <f t="shared" si="1"/>
        <v>-0.3125</v>
      </c>
      <c r="J31" s="169">
        <f t="shared" si="2"/>
        <v>6.1062500000000002</v>
      </c>
      <c r="K31" s="8"/>
    </row>
    <row r="32" spans="1:15">
      <c r="B32" s="6">
        <v>11</v>
      </c>
      <c r="C32" s="263">
        <v>10</v>
      </c>
      <c r="D32" s="8">
        <f t="shared" si="5"/>
        <v>10</v>
      </c>
      <c r="E32" s="8">
        <f t="shared" si="0"/>
        <v>0</v>
      </c>
      <c r="F32" s="8"/>
      <c r="G32" s="8">
        <f t="shared" si="3"/>
        <v>6.2</v>
      </c>
      <c r="H32" s="8">
        <f t="shared" si="4"/>
        <v>9.84375</v>
      </c>
      <c r="I32" s="8">
        <f t="shared" si="1"/>
        <v>-0.15625</v>
      </c>
      <c r="J32" s="169">
        <f t="shared" si="2"/>
        <v>6.1531250000000002</v>
      </c>
      <c r="K32" s="8"/>
    </row>
    <row r="33" spans="2:11">
      <c r="B33" s="6">
        <v>12</v>
      </c>
      <c r="C33" s="263">
        <v>10</v>
      </c>
      <c r="D33" s="8">
        <f t="shared" si="5"/>
        <v>10</v>
      </c>
      <c r="E33" s="8">
        <f t="shared" si="0"/>
        <v>0</v>
      </c>
      <c r="F33" s="8"/>
      <c r="G33" s="8">
        <f t="shared" si="3"/>
        <v>6.2</v>
      </c>
      <c r="H33" s="8">
        <f t="shared" si="4"/>
        <v>9.921875</v>
      </c>
      <c r="I33" s="8">
        <f t="shared" si="1"/>
        <v>-7.8125E-2</v>
      </c>
      <c r="J33" s="169">
        <f t="shared" si="2"/>
        <v>6.1765625000000002</v>
      </c>
      <c r="K33" s="8"/>
    </row>
    <row r="34" spans="2:11">
      <c r="B34" s="6">
        <v>13</v>
      </c>
      <c r="C34" s="263">
        <v>10</v>
      </c>
      <c r="D34" s="8">
        <f t="shared" si="5"/>
        <v>10</v>
      </c>
      <c r="E34" s="8">
        <f t="shared" si="0"/>
        <v>0</v>
      </c>
      <c r="F34" s="8"/>
      <c r="G34" s="8">
        <f t="shared" si="3"/>
        <v>6.2</v>
      </c>
      <c r="H34" s="8">
        <f t="shared" si="4"/>
        <v>9.9609375</v>
      </c>
      <c r="I34" s="8">
        <f t="shared" si="1"/>
        <v>-3.90625E-2</v>
      </c>
      <c r="J34" s="169">
        <f t="shared" si="2"/>
        <v>6.1882812500000002</v>
      </c>
      <c r="K34" s="8"/>
    </row>
    <row r="35" spans="2:11">
      <c r="B35" s="6">
        <v>14</v>
      </c>
      <c r="C35" s="263">
        <v>10</v>
      </c>
      <c r="D35" s="8">
        <f t="shared" si="5"/>
        <v>10</v>
      </c>
      <c r="E35" s="8">
        <f t="shared" si="0"/>
        <v>0</v>
      </c>
      <c r="F35" s="8"/>
      <c r="G35" s="8">
        <f t="shared" si="3"/>
        <v>6.2</v>
      </c>
      <c r="H35" s="8">
        <f t="shared" si="4"/>
        <v>9.98046875</v>
      </c>
      <c r="I35" s="8">
        <f t="shared" si="1"/>
        <v>-1.953125E-2</v>
      </c>
      <c r="J35" s="169">
        <f t="shared" si="2"/>
        <v>6.1941406250000002</v>
      </c>
      <c r="K35" s="8"/>
    </row>
    <row r="36" spans="2:11">
      <c r="B36" s="6">
        <v>15</v>
      </c>
      <c r="C36" s="263">
        <v>10</v>
      </c>
      <c r="D36" s="8">
        <f t="shared" si="5"/>
        <v>10</v>
      </c>
      <c r="E36" s="8">
        <f t="shared" si="0"/>
        <v>0</v>
      </c>
      <c r="F36" s="8"/>
      <c r="G36" s="8">
        <f t="shared" si="3"/>
        <v>6.2</v>
      </c>
      <c r="H36" s="8">
        <f t="shared" si="4"/>
        <v>9.990234375</v>
      </c>
      <c r="I36" s="8">
        <f t="shared" si="1"/>
        <v>-9.765625E-3</v>
      </c>
      <c r="J36" s="169">
        <f t="shared" si="2"/>
        <v>6.1970703125000002</v>
      </c>
      <c r="K36" s="8"/>
    </row>
    <row r="37" spans="2:11">
      <c r="B37" s="6">
        <v>16</v>
      </c>
      <c r="C37" s="263">
        <v>10</v>
      </c>
      <c r="D37" s="8">
        <f t="shared" si="5"/>
        <v>10</v>
      </c>
      <c r="E37" s="8">
        <f t="shared" si="0"/>
        <v>0</v>
      </c>
      <c r="F37" s="8"/>
      <c r="G37" s="8">
        <f t="shared" si="3"/>
        <v>6.2</v>
      </c>
      <c r="H37" s="8">
        <f t="shared" si="4"/>
        <v>9.9951171875</v>
      </c>
      <c r="I37" s="8">
        <f t="shared" si="1"/>
        <v>-4.8828125E-3</v>
      </c>
      <c r="J37" s="169">
        <f t="shared" si="2"/>
        <v>6.1985351562500002</v>
      </c>
      <c r="K37" s="8"/>
    </row>
    <row r="38" spans="2:11">
      <c r="B38" s="6">
        <v>17</v>
      </c>
      <c r="C38" s="263">
        <v>10</v>
      </c>
      <c r="D38" s="8">
        <f t="shared" si="5"/>
        <v>10</v>
      </c>
      <c r="E38" s="8">
        <f t="shared" si="0"/>
        <v>0</v>
      </c>
      <c r="F38" s="8"/>
      <c r="G38" s="8">
        <f t="shared" si="3"/>
        <v>6.2</v>
      </c>
      <c r="H38" s="8">
        <f t="shared" si="4"/>
        <v>9.99755859375</v>
      </c>
      <c r="I38" s="8">
        <f t="shared" si="1"/>
        <v>-2.44140625E-3</v>
      </c>
      <c r="J38" s="169">
        <f t="shared" si="2"/>
        <v>6.1992675781250002</v>
      </c>
      <c r="K38" s="8"/>
    </row>
    <row r="39" spans="2:11">
      <c r="B39" s="6">
        <v>18</v>
      </c>
      <c r="C39" s="263">
        <v>10</v>
      </c>
      <c r="D39" s="8">
        <f t="shared" si="5"/>
        <v>10</v>
      </c>
      <c r="E39" s="8">
        <f t="shared" si="0"/>
        <v>0</v>
      </c>
      <c r="F39" s="8"/>
      <c r="G39" s="8">
        <f t="shared" si="3"/>
        <v>6.2</v>
      </c>
      <c r="H39" s="8">
        <f t="shared" si="4"/>
        <v>9.998779296875</v>
      </c>
      <c r="I39" s="8">
        <f t="shared" si="1"/>
        <v>-1.220703125E-3</v>
      </c>
      <c r="J39" s="169">
        <f t="shared" si="2"/>
        <v>6.1996337890625002</v>
      </c>
      <c r="K39" s="8"/>
    </row>
    <row r="40" spans="2:11">
      <c r="B40" s="6">
        <v>19</v>
      </c>
      <c r="C40" s="263">
        <v>10</v>
      </c>
      <c r="D40" s="8">
        <f t="shared" si="5"/>
        <v>10</v>
      </c>
      <c r="E40" s="8">
        <f t="shared" si="0"/>
        <v>0</v>
      </c>
      <c r="F40" s="8"/>
      <c r="G40" s="8">
        <f t="shared" si="3"/>
        <v>6.2</v>
      </c>
      <c r="H40" s="8">
        <f t="shared" si="4"/>
        <v>9.9993896484375</v>
      </c>
      <c r="I40" s="8">
        <f t="shared" si="1"/>
        <v>-6.103515625E-4</v>
      </c>
      <c r="J40" s="169">
        <f t="shared" si="2"/>
        <v>6.1998168945312502</v>
      </c>
      <c r="K40" s="8"/>
    </row>
    <row r="41" spans="2:11">
      <c r="B41" s="6">
        <v>20</v>
      </c>
      <c r="C41" s="263">
        <v>10</v>
      </c>
      <c r="D41" s="8">
        <f t="shared" si="5"/>
        <v>10</v>
      </c>
      <c r="E41" s="8">
        <f t="shared" si="0"/>
        <v>0</v>
      </c>
      <c r="F41" s="8"/>
      <c r="G41" s="8">
        <f t="shared" si="3"/>
        <v>6.2</v>
      </c>
      <c r="H41" s="8">
        <f t="shared" si="4"/>
        <v>9.99969482421875</v>
      </c>
      <c r="I41" s="8">
        <f t="shared" si="1"/>
        <v>-3.0517578125E-4</v>
      </c>
      <c r="J41" s="169">
        <f t="shared" si="2"/>
        <v>6.1999084472656252</v>
      </c>
      <c r="K41" s="8"/>
    </row>
    <row r="42" spans="2:11">
      <c r="B42" s="6">
        <v>21</v>
      </c>
      <c r="C42" s="263">
        <v>10</v>
      </c>
      <c r="D42" s="8">
        <f t="shared" si="5"/>
        <v>10</v>
      </c>
      <c r="E42" s="8">
        <f t="shared" si="0"/>
        <v>0</v>
      </c>
      <c r="F42" s="8"/>
      <c r="G42" s="8">
        <f t="shared" si="3"/>
        <v>6.2</v>
      </c>
      <c r="H42" s="8">
        <f t="shared" si="4"/>
        <v>9.999847412109375</v>
      </c>
      <c r="I42" s="8">
        <f t="shared" si="1"/>
        <v>-1.52587890625E-4</v>
      </c>
      <c r="J42" s="169">
        <f t="shared" si="2"/>
        <v>6.1999542236328127</v>
      </c>
      <c r="K42" s="8"/>
    </row>
    <row r="43" spans="2:11">
      <c r="B43" s="6">
        <v>22</v>
      </c>
      <c r="C43" s="263">
        <v>10</v>
      </c>
      <c r="D43" s="8">
        <f t="shared" si="5"/>
        <v>10</v>
      </c>
      <c r="E43" s="8">
        <f t="shared" si="0"/>
        <v>0</v>
      </c>
      <c r="F43" s="8"/>
      <c r="G43" s="8">
        <f t="shared" si="3"/>
        <v>6.2</v>
      </c>
      <c r="H43" s="8">
        <f t="shared" si="4"/>
        <v>9.9999237060546875</v>
      </c>
      <c r="I43" s="8">
        <f t="shared" si="1"/>
        <v>-7.62939453125E-5</v>
      </c>
      <c r="J43" s="169">
        <f t="shared" si="2"/>
        <v>6.1999771118164064</v>
      </c>
      <c r="K43" s="8"/>
    </row>
    <row r="44" spans="2:11">
      <c r="B44" s="6">
        <v>23</v>
      </c>
      <c r="C44" s="263">
        <v>10</v>
      </c>
      <c r="D44" s="8">
        <f t="shared" si="5"/>
        <v>10</v>
      </c>
      <c r="E44" s="8">
        <f t="shared" si="0"/>
        <v>0</v>
      </c>
      <c r="F44" s="8"/>
      <c r="G44" s="8">
        <f t="shared" si="3"/>
        <v>6.2</v>
      </c>
      <c r="H44" s="8">
        <f t="shared" si="4"/>
        <v>9.9999618530273438</v>
      </c>
      <c r="I44" s="8">
        <f t="shared" si="1"/>
        <v>-3.814697265625E-5</v>
      </c>
      <c r="J44" s="169">
        <f t="shared" si="2"/>
        <v>6.1999885559082033</v>
      </c>
      <c r="K44" s="8"/>
    </row>
    <row r="45" spans="2:11">
      <c r="B45" s="6">
        <v>24</v>
      </c>
      <c r="C45" s="263">
        <v>10</v>
      </c>
      <c r="D45" s="8">
        <f t="shared" si="5"/>
        <v>10</v>
      </c>
      <c r="E45" s="8">
        <f t="shared" si="0"/>
        <v>0</v>
      </c>
      <c r="F45" s="8"/>
      <c r="G45" s="8">
        <f t="shared" si="3"/>
        <v>6.2</v>
      </c>
      <c r="H45" s="8">
        <f t="shared" si="4"/>
        <v>9.9999809265136719</v>
      </c>
      <c r="I45" s="8">
        <f t="shared" si="1"/>
        <v>-1.9073486328125E-5</v>
      </c>
      <c r="J45" s="169">
        <f t="shared" si="2"/>
        <v>6.1999942779541017</v>
      </c>
      <c r="K45" s="8"/>
    </row>
    <row r="46" spans="2:11">
      <c r="B46" s="6">
        <v>25</v>
      </c>
      <c r="C46" s="263">
        <v>10</v>
      </c>
      <c r="D46" s="8">
        <f t="shared" si="5"/>
        <v>10</v>
      </c>
      <c r="E46" s="8">
        <f t="shared" si="0"/>
        <v>0</v>
      </c>
      <c r="F46" s="8"/>
      <c r="G46" s="8">
        <f t="shared" si="3"/>
        <v>6.2</v>
      </c>
      <c r="H46" s="8">
        <f t="shared" si="4"/>
        <v>9.9999904632568359</v>
      </c>
      <c r="I46" s="8">
        <f t="shared" si="1"/>
        <v>-9.5367431640625E-6</v>
      </c>
      <c r="J46" s="169">
        <f t="shared" si="2"/>
        <v>6.199997138977051</v>
      </c>
      <c r="K46" s="8"/>
    </row>
    <row r="47" spans="2:11">
      <c r="B47" s="6">
        <v>26</v>
      </c>
      <c r="C47" s="263">
        <v>10</v>
      </c>
      <c r="D47" s="8">
        <f t="shared" si="5"/>
        <v>10</v>
      </c>
      <c r="E47" s="8">
        <f t="shared" si="0"/>
        <v>0</v>
      </c>
      <c r="F47" s="8"/>
      <c r="G47" s="8">
        <f t="shared" si="3"/>
        <v>6.2</v>
      </c>
      <c r="H47" s="8">
        <f t="shared" si="4"/>
        <v>9.999995231628418</v>
      </c>
      <c r="I47" s="8">
        <f t="shared" si="1"/>
        <v>-4.76837158203125E-6</v>
      </c>
      <c r="J47" s="169">
        <f t="shared" si="2"/>
        <v>6.1999985694885256</v>
      </c>
      <c r="K47" s="8"/>
    </row>
    <row r="48" spans="2:11">
      <c r="B48" s="6">
        <v>27</v>
      </c>
      <c r="C48" s="263">
        <v>10</v>
      </c>
      <c r="D48" s="8">
        <f t="shared" si="5"/>
        <v>10</v>
      </c>
      <c r="E48" s="8">
        <f t="shared" si="0"/>
        <v>0</v>
      </c>
      <c r="F48" s="8"/>
      <c r="G48" s="8">
        <f t="shared" si="3"/>
        <v>6.2</v>
      </c>
      <c r="H48" s="8">
        <f t="shared" si="4"/>
        <v>9.999997615814209</v>
      </c>
      <c r="I48" s="8">
        <f t="shared" si="1"/>
        <v>-2.384185791015625E-6</v>
      </c>
      <c r="J48" s="169">
        <f t="shared" si="2"/>
        <v>6.1999992847442629</v>
      </c>
      <c r="K48" s="8"/>
    </row>
    <row r="49" spans="2:11">
      <c r="B49" s="6">
        <v>28</v>
      </c>
      <c r="C49" s="263">
        <v>10</v>
      </c>
      <c r="D49" s="8">
        <f t="shared" si="5"/>
        <v>10</v>
      </c>
      <c r="E49" s="8">
        <f t="shared" si="0"/>
        <v>0</v>
      </c>
      <c r="F49" s="8"/>
      <c r="G49" s="8">
        <f t="shared" si="3"/>
        <v>6.2</v>
      </c>
      <c r="H49" s="8">
        <f t="shared" si="4"/>
        <v>9.9999988079071045</v>
      </c>
      <c r="I49" s="8">
        <f t="shared" si="1"/>
        <v>-1.1920928955078125E-6</v>
      </c>
      <c r="J49" s="169">
        <f t="shared" si="2"/>
        <v>6.1999996423721315</v>
      </c>
      <c r="K49" s="8"/>
    </row>
    <row r="50" spans="2:11">
      <c r="B50" s="6">
        <v>29</v>
      </c>
      <c r="C50" s="263">
        <v>10</v>
      </c>
      <c r="D50" s="8">
        <f t="shared" si="5"/>
        <v>10</v>
      </c>
      <c r="E50" s="8">
        <f t="shared" si="0"/>
        <v>0</v>
      </c>
      <c r="F50" s="8"/>
      <c r="G50" s="8">
        <f t="shared" si="3"/>
        <v>6.2</v>
      </c>
      <c r="H50" s="8">
        <f t="shared" si="4"/>
        <v>9.9999994039535522</v>
      </c>
      <c r="I50" s="8">
        <f t="shared" si="1"/>
        <v>-5.9604644775390625E-7</v>
      </c>
      <c r="J50" s="169">
        <f t="shared" si="2"/>
        <v>6.1999998211860659</v>
      </c>
      <c r="K50" s="8"/>
    </row>
    <row r="51" spans="2:11" ht="13.8" thickBot="1">
      <c r="B51" s="15">
        <v>30</v>
      </c>
      <c r="C51" s="263">
        <v>10</v>
      </c>
      <c r="D51" s="8">
        <f t="shared" si="5"/>
        <v>10</v>
      </c>
      <c r="E51" s="8">
        <f t="shared" si="0"/>
        <v>0</v>
      </c>
      <c r="F51" s="109"/>
      <c r="G51" s="8">
        <f t="shared" si="3"/>
        <v>6.2</v>
      </c>
      <c r="H51" s="8">
        <f t="shared" si="4"/>
        <v>9.9999997019767761</v>
      </c>
      <c r="I51" s="8">
        <f t="shared" si="1"/>
        <v>-2.9802322387695313E-7</v>
      </c>
      <c r="J51" s="169">
        <f t="shared" si="2"/>
        <v>6.199999910593033</v>
      </c>
      <c r="K51" s="8"/>
    </row>
    <row r="54" spans="2:11">
      <c r="D54" s="8"/>
      <c r="E54" s="8"/>
      <c r="F54" s="8"/>
    </row>
  </sheetData>
  <printOptions headings="1" gridLines="1"/>
  <pageMargins left="0.75" right="0.75" top="1" bottom="1" header="0.5" footer="0.5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17</vt:i4>
      </vt:variant>
    </vt:vector>
  </HeadingPairs>
  <TitlesOfParts>
    <vt:vector size="17" baseType="lpstr">
      <vt:lpstr>Fig 3.3</vt:lpstr>
      <vt:lpstr>Fig 7.2</vt:lpstr>
      <vt:lpstr>Fig 7.8 - 7.9</vt:lpstr>
      <vt:lpstr>Fig 8.9</vt:lpstr>
      <vt:lpstr>Fig 9.4</vt:lpstr>
      <vt:lpstr>Fig 15.1</vt:lpstr>
      <vt:lpstr>Ruta 15.3</vt:lpstr>
      <vt:lpstr>Ruta 15.4</vt:lpstr>
      <vt:lpstr>Fig 18.8</vt:lpstr>
      <vt:lpstr>Ruta 19.2 </vt:lpstr>
      <vt:lpstr>Fig 23.4</vt:lpstr>
      <vt:lpstr>fig 23.10</vt:lpstr>
      <vt:lpstr>Fig A1</vt:lpstr>
      <vt:lpstr>Fig A2</vt:lpstr>
      <vt:lpstr>Fig A3</vt:lpstr>
      <vt:lpstr>Fig A4</vt:lpstr>
      <vt:lpstr>Fig 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Klas Fregert</dc:creator>
  <cp:lastModifiedBy>Klas Fregert</cp:lastModifiedBy>
  <dcterms:created xsi:type="dcterms:W3CDTF">2021-08-29T13:34:15Z</dcterms:created>
  <dcterms:modified xsi:type="dcterms:W3CDTF">2025-04-09T15:41:38Z</dcterms:modified>
</cp:coreProperties>
</file>